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trlProps/ctrlProp18.xml" ContentType="application/vnd.ms-excel.controlproperties+xml"/>
  <Override PartName="/xl/charts/chart16.xml" ContentType="application/vnd.openxmlformats-officedocument.drawingml.chart+xml"/>
  <Override PartName="/xl/drawings/drawing9.xml" ContentType="application/vnd.openxmlformats-officedocument.drawingml.chartshap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ml.chartshapes+xml"/>
  <Override PartName="/xl/charts/chart19.xml" ContentType="application/vnd.openxmlformats-officedocument.drawingml.chart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9.xml" ContentType="application/vnd.ms-excel.controlproperti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28830" windowHeight="12840" tabRatio="645" activeTab="1"/>
  </bookViews>
  <sheets>
    <sheet name="Relevés" sheetId="114" r:id="rId1"/>
    <sheet name="Février_2020" sheetId="83" r:id="rId2"/>
    <sheet name="Mini-Maxi" sheetId="89" r:id="rId3"/>
    <sheet name="Mois" sheetId="96" r:id="rId4"/>
    <sheet name="Graphique Températures" sheetId="112" r:id="rId5"/>
    <sheet name="Graphique Vent" sheetId="115" r:id="rId6"/>
    <sheet name="Graphique Pluie_Soleil" sheetId="102" r:id="rId7"/>
    <sheet name="Graphiques" sheetId="106" r:id="rId8"/>
    <sheet name="Station" sheetId="118" r:id="rId9"/>
  </sheets>
  <definedNames>
    <definedName name="Ligne">OFFSET(Station!$A$5,,,MATCH(Station!$C$2,Station!$C$5:$C$24,1))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AD7" i="83" l="1"/>
  <c r="AD9" i="83"/>
  <c r="AU9" i="83" l="1"/>
  <c r="Q5" i="114" l="1"/>
  <c r="S5" i="114" s="1"/>
  <c r="B5" i="114"/>
  <c r="D5" i="114" s="1"/>
  <c r="BE56" i="83" l="1"/>
  <c r="G14" i="118" s="1"/>
  <c r="X1330" i="114" l="1"/>
  <c r="X1331" i="114"/>
  <c r="X1332" i="114"/>
  <c r="X1333" i="114"/>
  <c r="X1334" i="114"/>
  <c r="X1335" i="114"/>
  <c r="X1336" i="114"/>
  <c r="X1337" i="114"/>
  <c r="X1338" i="114"/>
  <c r="X1339" i="114"/>
  <c r="X1340" i="114"/>
  <c r="X1341" i="114"/>
  <c r="X1342" i="114"/>
  <c r="X1343" i="114"/>
  <c r="X1344" i="114"/>
  <c r="X1345" i="114"/>
  <c r="X1346" i="114"/>
  <c r="X1347" i="114"/>
  <c r="X1348" i="114"/>
  <c r="X1349" i="114"/>
  <c r="X1350" i="114"/>
  <c r="X1351" i="114"/>
  <c r="X1352" i="114"/>
  <c r="X1353" i="114"/>
  <c r="X1354" i="114"/>
  <c r="X1355" i="114"/>
  <c r="X1356" i="114"/>
  <c r="X1357" i="114"/>
  <c r="X1358" i="114"/>
  <c r="X1359" i="114"/>
  <c r="X1360" i="114"/>
  <c r="X1361" i="114"/>
  <c r="X1362" i="114"/>
  <c r="X1363" i="114"/>
  <c r="X1364" i="114"/>
  <c r="X1365" i="114"/>
  <c r="X1366" i="114"/>
  <c r="X1367" i="114"/>
  <c r="X1368" i="114"/>
  <c r="X1369" i="114"/>
  <c r="X1370" i="114"/>
  <c r="X1371" i="114"/>
  <c r="X1372" i="114"/>
  <c r="X1373" i="114"/>
  <c r="X1374" i="114"/>
  <c r="X1375" i="114"/>
  <c r="X1376" i="114"/>
  <c r="X1377" i="114"/>
  <c r="X1378" i="114"/>
  <c r="X1379" i="114"/>
  <c r="X1380" i="114"/>
  <c r="X1381" i="114"/>
  <c r="X1382" i="114"/>
  <c r="X1383" i="114"/>
  <c r="X1384" i="114"/>
  <c r="X1385" i="114"/>
  <c r="X1386" i="114"/>
  <c r="X1387" i="114"/>
  <c r="X1388" i="114"/>
  <c r="X1389" i="114"/>
  <c r="X1390" i="114"/>
  <c r="X1391" i="114"/>
  <c r="X1392" i="114"/>
  <c r="X1393" i="114"/>
  <c r="X1394" i="114"/>
  <c r="X1395" i="114"/>
  <c r="X1396" i="114"/>
  <c r="X1397" i="114"/>
  <c r="X1398" i="114"/>
  <c r="X1399" i="114"/>
  <c r="X1400" i="114"/>
  <c r="X1401" i="114"/>
  <c r="X1402" i="114"/>
  <c r="X1403" i="114"/>
  <c r="X1404" i="114"/>
  <c r="X1405" i="114"/>
  <c r="X1406" i="114"/>
  <c r="X1407" i="114"/>
  <c r="X1408" i="114"/>
  <c r="X1409" i="114"/>
  <c r="X1410" i="114"/>
  <c r="X1411" i="114"/>
  <c r="X1412" i="114"/>
  <c r="X1413" i="114"/>
  <c r="X1414" i="114"/>
  <c r="X1415" i="114"/>
  <c r="X1416" i="114"/>
  <c r="X1417" i="114"/>
  <c r="X1418" i="114"/>
  <c r="X1419" i="114"/>
  <c r="X1420" i="114"/>
  <c r="X1421" i="114"/>
  <c r="X1422" i="114"/>
  <c r="X1423" i="114"/>
  <c r="X1424" i="114"/>
  <c r="X1425" i="114"/>
  <c r="X1426" i="114"/>
  <c r="X1427" i="114"/>
  <c r="X1428" i="114"/>
  <c r="X1429" i="114"/>
  <c r="X1430" i="114"/>
  <c r="X1431" i="114"/>
  <c r="X1432" i="114"/>
  <c r="X1433" i="114"/>
  <c r="X1434" i="114"/>
  <c r="X1435" i="114"/>
  <c r="X1436" i="114"/>
  <c r="X1437" i="114"/>
  <c r="X1438" i="114"/>
  <c r="X1439" i="114"/>
  <c r="X1440" i="114"/>
  <c r="X1441" i="114"/>
  <c r="X1442" i="114"/>
  <c r="X1443" i="114"/>
  <c r="X1444" i="114"/>
  <c r="X1445" i="114"/>
  <c r="X1446" i="114"/>
  <c r="X1447" i="114"/>
  <c r="W370" i="114" l="1"/>
  <c r="X370" i="114" s="1"/>
  <c r="W371" i="114"/>
  <c r="X371" i="114" s="1"/>
  <c r="W372" i="114"/>
  <c r="X372" i="114" s="1"/>
  <c r="W373" i="114"/>
  <c r="X373" i="114" s="1"/>
  <c r="W374" i="114"/>
  <c r="X374" i="114" s="1"/>
  <c r="W375" i="114"/>
  <c r="X375" i="114" s="1"/>
  <c r="W376" i="114"/>
  <c r="X376" i="114" s="1"/>
  <c r="W377" i="114"/>
  <c r="X377" i="114" s="1"/>
  <c r="W378" i="114"/>
  <c r="X378" i="114" s="1"/>
  <c r="W379" i="114"/>
  <c r="X379" i="114" s="1"/>
  <c r="W380" i="114"/>
  <c r="X380" i="114" s="1"/>
  <c r="W381" i="114"/>
  <c r="X381" i="114" s="1"/>
  <c r="W382" i="114"/>
  <c r="X382" i="114" s="1"/>
  <c r="W383" i="114"/>
  <c r="X383" i="114" s="1"/>
  <c r="W384" i="114"/>
  <c r="X384" i="114" s="1"/>
  <c r="W385" i="114"/>
  <c r="X385" i="114" s="1"/>
  <c r="W386" i="114"/>
  <c r="X386" i="114" s="1"/>
  <c r="W387" i="114"/>
  <c r="X387" i="114" s="1"/>
  <c r="W388" i="114"/>
  <c r="X388" i="114" s="1"/>
  <c r="W389" i="114"/>
  <c r="X389" i="114" s="1"/>
  <c r="W390" i="114"/>
  <c r="X390" i="114" s="1"/>
  <c r="W391" i="114"/>
  <c r="X391" i="114" s="1"/>
  <c r="W392" i="114"/>
  <c r="X392" i="114" s="1"/>
  <c r="W393" i="114"/>
  <c r="X393" i="114" s="1"/>
  <c r="W394" i="114"/>
  <c r="X394" i="114" s="1"/>
  <c r="W395" i="114"/>
  <c r="X395" i="114" s="1"/>
  <c r="W396" i="114"/>
  <c r="X396" i="114" s="1"/>
  <c r="W397" i="114"/>
  <c r="X397" i="114" s="1"/>
  <c r="W398" i="114"/>
  <c r="X398" i="114" s="1"/>
  <c r="W399" i="114"/>
  <c r="X399" i="114" s="1"/>
  <c r="W400" i="114"/>
  <c r="X400" i="114" s="1"/>
  <c r="W401" i="114"/>
  <c r="X401" i="114" s="1"/>
  <c r="W402" i="114"/>
  <c r="X402" i="114" s="1"/>
  <c r="W403" i="114"/>
  <c r="X403" i="114" s="1"/>
  <c r="W404" i="114"/>
  <c r="X404" i="114" s="1"/>
  <c r="W405" i="114"/>
  <c r="X405" i="114" s="1"/>
  <c r="W406" i="114"/>
  <c r="X406" i="114" s="1"/>
  <c r="W407" i="114"/>
  <c r="X407" i="114" s="1"/>
  <c r="W408" i="114"/>
  <c r="X408" i="114" s="1"/>
  <c r="W409" i="114"/>
  <c r="X409" i="114" s="1"/>
  <c r="W410" i="114"/>
  <c r="X410" i="114" s="1"/>
  <c r="W411" i="114"/>
  <c r="X411" i="114" s="1"/>
  <c r="W412" i="114"/>
  <c r="X412" i="114" s="1"/>
  <c r="W413" i="114"/>
  <c r="X413" i="114" s="1"/>
  <c r="W414" i="114"/>
  <c r="X414" i="114" s="1"/>
  <c r="W415" i="114"/>
  <c r="X415" i="114" s="1"/>
  <c r="W416" i="114"/>
  <c r="X416" i="114" s="1"/>
  <c r="W417" i="114"/>
  <c r="X417" i="114" s="1"/>
  <c r="W418" i="114"/>
  <c r="X418" i="114" s="1"/>
  <c r="W419" i="114"/>
  <c r="X419" i="114" s="1"/>
  <c r="W420" i="114"/>
  <c r="X420" i="114" s="1"/>
  <c r="W421" i="114"/>
  <c r="X421" i="114" s="1"/>
  <c r="W422" i="114"/>
  <c r="X422" i="114" s="1"/>
  <c r="W423" i="114"/>
  <c r="X423" i="114" s="1"/>
  <c r="W424" i="114"/>
  <c r="X424" i="114" s="1"/>
  <c r="W425" i="114"/>
  <c r="X425" i="114" s="1"/>
  <c r="W426" i="114"/>
  <c r="X426" i="114" s="1"/>
  <c r="W427" i="114"/>
  <c r="X427" i="114" s="1"/>
  <c r="W428" i="114"/>
  <c r="X428" i="114" s="1"/>
  <c r="W429" i="114"/>
  <c r="X429" i="114" s="1"/>
  <c r="W430" i="114"/>
  <c r="X430" i="114" s="1"/>
  <c r="W431" i="114"/>
  <c r="X431" i="114" s="1"/>
  <c r="W432" i="114"/>
  <c r="X432" i="114" s="1"/>
  <c r="W433" i="114"/>
  <c r="X433" i="114" s="1"/>
  <c r="W434" i="114"/>
  <c r="X434" i="114" s="1"/>
  <c r="W435" i="114"/>
  <c r="X435" i="114" s="1"/>
  <c r="W436" i="114"/>
  <c r="X436" i="114" s="1"/>
  <c r="W437" i="114"/>
  <c r="X437" i="114" s="1"/>
  <c r="W438" i="114"/>
  <c r="X438" i="114" s="1"/>
  <c r="W439" i="114"/>
  <c r="X439" i="114" s="1"/>
  <c r="W440" i="114"/>
  <c r="X440" i="114" s="1"/>
  <c r="W441" i="114"/>
  <c r="X441" i="114" s="1"/>
  <c r="W442" i="114"/>
  <c r="X442" i="114" s="1"/>
  <c r="W443" i="114"/>
  <c r="X443" i="114" s="1"/>
  <c r="W444" i="114"/>
  <c r="X444" i="114" s="1"/>
  <c r="W445" i="114"/>
  <c r="X445" i="114" s="1"/>
  <c r="W446" i="114"/>
  <c r="X446" i="114" s="1"/>
  <c r="W447" i="114"/>
  <c r="X447" i="114" s="1"/>
  <c r="W448" i="114"/>
  <c r="X448" i="114" s="1"/>
  <c r="W449" i="114"/>
  <c r="X449" i="114" s="1"/>
  <c r="W450" i="114"/>
  <c r="X450" i="114" s="1"/>
  <c r="W451" i="114"/>
  <c r="X451" i="114" s="1"/>
  <c r="W452" i="114"/>
  <c r="X452" i="114" s="1"/>
  <c r="W453" i="114"/>
  <c r="X453" i="114" s="1"/>
  <c r="W454" i="114"/>
  <c r="X454" i="114" s="1"/>
  <c r="W455" i="114"/>
  <c r="X455" i="114" s="1"/>
  <c r="W456" i="114"/>
  <c r="X456" i="114" s="1"/>
  <c r="W457" i="114"/>
  <c r="X457" i="114" s="1"/>
  <c r="W458" i="114"/>
  <c r="X458" i="114" s="1"/>
  <c r="W459" i="114"/>
  <c r="X459" i="114" s="1"/>
  <c r="W460" i="114"/>
  <c r="X460" i="114" s="1"/>
  <c r="W461" i="114"/>
  <c r="X461" i="114" s="1"/>
  <c r="W462" i="114"/>
  <c r="X462" i="114" s="1"/>
  <c r="W463" i="114"/>
  <c r="X463" i="114" s="1"/>
  <c r="W464" i="114"/>
  <c r="X464" i="114" s="1"/>
  <c r="W465" i="114"/>
  <c r="X465" i="114" s="1"/>
  <c r="W466" i="114"/>
  <c r="X466" i="114" s="1"/>
  <c r="W467" i="114"/>
  <c r="X467" i="114" s="1"/>
  <c r="W468" i="114"/>
  <c r="X468" i="114" s="1"/>
  <c r="W469" i="114"/>
  <c r="X469" i="114" s="1"/>
  <c r="W470" i="114"/>
  <c r="X470" i="114" s="1"/>
  <c r="W471" i="114"/>
  <c r="X471" i="114" s="1"/>
  <c r="W472" i="114"/>
  <c r="X472" i="114" s="1"/>
  <c r="W473" i="114"/>
  <c r="X473" i="114" s="1"/>
  <c r="W474" i="114"/>
  <c r="X474" i="114" s="1"/>
  <c r="W475" i="114"/>
  <c r="X475" i="114" s="1"/>
  <c r="W476" i="114"/>
  <c r="X476" i="114" s="1"/>
  <c r="W477" i="114"/>
  <c r="X477" i="114" s="1"/>
  <c r="W478" i="114"/>
  <c r="X478" i="114" s="1"/>
  <c r="W479" i="114"/>
  <c r="X479" i="114" s="1"/>
  <c r="W480" i="114"/>
  <c r="X480" i="114" s="1"/>
  <c r="W481" i="114"/>
  <c r="X481" i="114" s="1"/>
  <c r="W482" i="114"/>
  <c r="X482" i="114" s="1"/>
  <c r="W483" i="114"/>
  <c r="X483" i="114" s="1"/>
  <c r="W484" i="114"/>
  <c r="X484" i="114" s="1"/>
  <c r="W485" i="114"/>
  <c r="X485" i="114" s="1"/>
  <c r="W486" i="114"/>
  <c r="X486" i="114" s="1"/>
  <c r="W487" i="114"/>
  <c r="X487" i="114" s="1"/>
  <c r="W488" i="114"/>
  <c r="X488" i="114" s="1"/>
  <c r="W489" i="114"/>
  <c r="X489" i="114" s="1"/>
  <c r="W490" i="114"/>
  <c r="X490" i="114" s="1"/>
  <c r="W491" i="114"/>
  <c r="X491" i="114" s="1"/>
  <c r="W492" i="114"/>
  <c r="X492" i="114" s="1"/>
  <c r="W493" i="114"/>
  <c r="X493" i="114" s="1"/>
  <c r="W494" i="114"/>
  <c r="X494" i="114" s="1"/>
  <c r="W495" i="114"/>
  <c r="X495" i="114" s="1"/>
  <c r="W496" i="114"/>
  <c r="X496" i="114" s="1"/>
  <c r="W497" i="114"/>
  <c r="X497" i="114" s="1"/>
  <c r="W498" i="114"/>
  <c r="X498" i="114" s="1"/>
  <c r="W499" i="114"/>
  <c r="X499" i="114" s="1"/>
  <c r="W500" i="114"/>
  <c r="X500" i="114" s="1"/>
  <c r="W501" i="114"/>
  <c r="X501" i="114" s="1"/>
  <c r="W502" i="114"/>
  <c r="X502" i="114" s="1"/>
  <c r="W503" i="114"/>
  <c r="X503" i="114" s="1"/>
  <c r="W504" i="114"/>
  <c r="X504" i="114" s="1"/>
  <c r="W505" i="114"/>
  <c r="X505" i="114" s="1"/>
  <c r="W506" i="114"/>
  <c r="X506" i="114" s="1"/>
  <c r="W507" i="114"/>
  <c r="X507" i="114" s="1"/>
  <c r="W508" i="114"/>
  <c r="X508" i="114" s="1"/>
  <c r="W509" i="114"/>
  <c r="X509" i="114" s="1"/>
  <c r="W510" i="114"/>
  <c r="X510" i="114" s="1"/>
  <c r="W511" i="114"/>
  <c r="X511" i="114" s="1"/>
  <c r="W512" i="114"/>
  <c r="X512" i="114" s="1"/>
  <c r="W513" i="114"/>
  <c r="X513" i="114" s="1"/>
  <c r="W514" i="114"/>
  <c r="X514" i="114" s="1"/>
  <c r="W515" i="114"/>
  <c r="X515" i="114" s="1"/>
  <c r="W516" i="114"/>
  <c r="X516" i="114" s="1"/>
  <c r="W517" i="114"/>
  <c r="X517" i="114" s="1"/>
  <c r="W518" i="114"/>
  <c r="X518" i="114" s="1"/>
  <c r="W519" i="114"/>
  <c r="X519" i="114" s="1"/>
  <c r="W520" i="114"/>
  <c r="X520" i="114" s="1"/>
  <c r="W521" i="114"/>
  <c r="X521" i="114" s="1"/>
  <c r="W522" i="114"/>
  <c r="X522" i="114" s="1"/>
  <c r="W523" i="114"/>
  <c r="X523" i="114" s="1"/>
  <c r="W524" i="114"/>
  <c r="X524" i="114" s="1"/>
  <c r="W525" i="114"/>
  <c r="X525" i="114" s="1"/>
  <c r="W526" i="114"/>
  <c r="X526" i="114" s="1"/>
  <c r="W527" i="114"/>
  <c r="X527" i="114" s="1"/>
  <c r="W528" i="114"/>
  <c r="X528" i="114" s="1"/>
  <c r="W529" i="114"/>
  <c r="X529" i="114" s="1"/>
  <c r="W530" i="114"/>
  <c r="X530" i="114" s="1"/>
  <c r="W531" i="114"/>
  <c r="X531" i="114" s="1"/>
  <c r="W532" i="114"/>
  <c r="X532" i="114" s="1"/>
  <c r="W533" i="114"/>
  <c r="X533" i="114" s="1"/>
  <c r="W534" i="114"/>
  <c r="X534" i="114" s="1"/>
  <c r="W535" i="114"/>
  <c r="X535" i="114" s="1"/>
  <c r="W536" i="114"/>
  <c r="X536" i="114" s="1"/>
  <c r="W537" i="114"/>
  <c r="X537" i="114" s="1"/>
  <c r="W538" i="114"/>
  <c r="X538" i="114" s="1"/>
  <c r="W539" i="114"/>
  <c r="X539" i="114" s="1"/>
  <c r="W540" i="114"/>
  <c r="X540" i="114" s="1"/>
  <c r="W541" i="114"/>
  <c r="X541" i="114" s="1"/>
  <c r="W542" i="114"/>
  <c r="X542" i="114" s="1"/>
  <c r="W543" i="114"/>
  <c r="X543" i="114" s="1"/>
  <c r="W544" i="114"/>
  <c r="X544" i="114" s="1"/>
  <c r="W545" i="114"/>
  <c r="X545" i="114" s="1"/>
  <c r="W546" i="114"/>
  <c r="X546" i="114" s="1"/>
  <c r="W547" i="114"/>
  <c r="X547" i="114" s="1"/>
  <c r="W548" i="114"/>
  <c r="X548" i="114" s="1"/>
  <c r="W549" i="114"/>
  <c r="X549" i="114" s="1"/>
  <c r="W550" i="114"/>
  <c r="X550" i="114" s="1"/>
  <c r="W551" i="114"/>
  <c r="X551" i="114" s="1"/>
  <c r="W552" i="114"/>
  <c r="X552" i="114" s="1"/>
  <c r="W553" i="114"/>
  <c r="X553" i="114" s="1"/>
  <c r="W554" i="114"/>
  <c r="X554" i="114" s="1"/>
  <c r="W555" i="114"/>
  <c r="X555" i="114" s="1"/>
  <c r="W556" i="114"/>
  <c r="X556" i="114" s="1"/>
  <c r="W557" i="114"/>
  <c r="X557" i="114" s="1"/>
  <c r="W558" i="114"/>
  <c r="X558" i="114" s="1"/>
  <c r="W559" i="114"/>
  <c r="X559" i="114" s="1"/>
  <c r="W560" i="114"/>
  <c r="X560" i="114" s="1"/>
  <c r="W561" i="114"/>
  <c r="X561" i="114" s="1"/>
  <c r="W562" i="114"/>
  <c r="X562" i="114" s="1"/>
  <c r="W563" i="114"/>
  <c r="X563" i="114" s="1"/>
  <c r="W564" i="114"/>
  <c r="X564" i="114" s="1"/>
  <c r="W565" i="114"/>
  <c r="X565" i="114" s="1"/>
  <c r="W566" i="114"/>
  <c r="X566" i="114" s="1"/>
  <c r="W567" i="114"/>
  <c r="X567" i="114" s="1"/>
  <c r="W568" i="114"/>
  <c r="X568" i="114" s="1"/>
  <c r="W569" i="114"/>
  <c r="X569" i="114" s="1"/>
  <c r="W570" i="114"/>
  <c r="X570" i="114" s="1"/>
  <c r="W571" i="114"/>
  <c r="X571" i="114" s="1"/>
  <c r="W572" i="114"/>
  <c r="X572" i="114" s="1"/>
  <c r="W573" i="114"/>
  <c r="X573" i="114" s="1"/>
  <c r="W574" i="114"/>
  <c r="X574" i="114" s="1"/>
  <c r="W575" i="114"/>
  <c r="X575" i="114" s="1"/>
  <c r="W576" i="114"/>
  <c r="X576" i="114" s="1"/>
  <c r="W577" i="114"/>
  <c r="X577" i="114" s="1"/>
  <c r="W578" i="114"/>
  <c r="X578" i="114" s="1"/>
  <c r="W579" i="114"/>
  <c r="X579" i="114" s="1"/>
  <c r="W580" i="114"/>
  <c r="X580" i="114" s="1"/>
  <c r="W581" i="114"/>
  <c r="X581" i="114" s="1"/>
  <c r="W582" i="114"/>
  <c r="X582" i="114" s="1"/>
  <c r="W583" i="114"/>
  <c r="X583" i="114" s="1"/>
  <c r="W584" i="114"/>
  <c r="X584" i="114" s="1"/>
  <c r="W585" i="114"/>
  <c r="X585" i="114" s="1"/>
  <c r="W586" i="114"/>
  <c r="X586" i="114" s="1"/>
  <c r="W587" i="114"/>
  <c r="X587" i="114" s="1"/>
  <c r="W588" i="114"/>
  <c r="X588" i="114" s="1"/>
  <c r="W589" i="114"/>
  <c r="X589" i="114" s="1"/>
  <c r="W590" i="114"/>
  <c r="X590" i="114" s="1"/>
  <c r="W591" i="114"/>
  <c r="X591" i="114" s="1"/>
  <c r="W592" i="114"/>
  <c r="X592" i="114" s="1"/>
  <c r="W593" i="114"/>
  <c r="X593" i="114" s="1"/>
  <c r="W594" i="114"/>
  <c r="X594" i="114" s="1"/>
  <c r="W595" i="114"/>
  <c r="X595" i="114" s="1"/>
  <c r="W596" i="114"/>
  <c r="X596" i="114" s="1"/>
  <c r="W597" i="114"/>
  <c r="X597" i="114" s="1"/>
  <c r="W598" i="114"/>
  <c r="X598" i="114" s="1"/>
  <c r="W599" i="114"/>
  <c r="X599" i="114" s="1"/>
  <c r="W600" i="114"/>
  <c r="X600" i="114" s="1"/>
  <c r="W601" i="114"/>
  <c r="X601" i="114" s="1"/>
  <c r="W602" i="114"/>
  <c r="X602" i="114" s="1"/>
  <c r="W603" i="114"/>
  <c r="X603" i="114" s="1"/>
  <c r="W604" i="114"/>
  <c r="X604" i="114" s="1"/>
  <c r="W605" i="114"/>
  <c r="X605" i="114" s="1"/>
  <c r="W606" i="114"/>
  <c r="X606" i="114" s="1"/>
  <c r="W607" i="114"/>
  <c r="X607" i="114" s="1"/>
  <c r="W608" i="114"/>
  <c r="X608" i="114" s="1"/>
  <c r="W609" i="114"/>
  <c r="X609" i="114" s="1"/>
  <c r="W610" i="114"/>
  <c r="X610" i="114" s="1"/>
  <c r="W611" i="114"/>
  <c r="X611" i="114" s="1"/>
  <c r="W612" i="114"/>
  <c r="X612" i="114" s="1"/>
  <c r="W613" i="114"/>
  <c r="X613" i="114" s="1"/>
  <c r="W614" i="114"/>
  <c r="X614" i="114" s="1"/>
  <c r="W615" i="114"/>
  <c r="X615" i="114" s="1"/>
  <c r="W616" i="114"/>
  <c r="X616" i="114" s="1"/>
  <c r="W617" i="114"/>
  <c r="X617" i="114" s="1"/>
  <c r="W618" i="114"/>
  <c r="X618" i="114" s="1"/>
  <c r="W619" i="114"/>
  <c r="X619" i="114" s="1"/>
  <c r="W620" i="114"/>
  <c r="X620" i="114" s="1"/>
  <c r="W621" i="114"/>
  <c r="X621" i="114" s="1"/>
  <c r="W622" i="114"/>
  <c r="X622" i="114" s="1"/>
  <c r="W623" i="114"/>
  <c r="X623" i="114" s="1"/>
  <c r="W624" i="114"/>
  <c r="X624" i="114" s="1"/>
  <c r="W625" i="114"/>
  <c r="X625" i="114" s="1"/>
  <c r="W626" i="114"/>
  <c r="X626" i="114" s="1"/>
  <c r="W627" i="114"/>
  <c r="X627" i="114" s="1"/>
  <c r="W628" i="114"/>
  <c r="X628" i="114" s="1"/>
  <c r="W629" i="114"/>
  <c r="X629" i="114" s="1"/>
  <c r="W630" i="114"/>
  <c r="X630" i="114" s="1"/>
  <c r="W631" i="114"/>
  <c r="X631" i="114" s="1"/>
  <c r="W632" i="114"/>
  <c r="X632" i="114" s="1"/>
  <c r="W633" i="114"/>
  <c r="X633" i="114" s="1"/>
  <c r="W634" i="114"/>
  <c r="X634" i="114" s="1"/>
  <c r="W635" i="114"/>
  <c r="X635" i="114" s="1"/>
  <c r="W636" i="114"/>
  <c r="X636" i="114" s="1"/>
  <c r="W637" i="114"/>
  <c r="X637" i="114" s="1"/>
  <c r="W638" i="114"/>
  <c r="X638" i="114" s="1"/>
  <c r="W639" i="114"/>
  <c r="X639" i="114" s="1"/>
  <c r="W640" i="114"/>
  <c r="X640" i="114" s="1"/>
  <c r="W641" i="114"/>
  <c r="X641" i="114" s="1"/>
  <c r="W642" i="114"/>
  <c r="X642" i="114" s="1"/>
  <c r="W643" i="114"/>
  <c r="X643" i="114" s="1"/>
  <c r="W644" i="114"/>
  <c r="X644" i="114" s="1"/>
  <c r="W645" i="114"/>
  <c r="X645" i="114" s="1"/>
  <c r="W646" i="114"/>
  <c r="X646" i="114" s="1"/>
  <c r="W647" i="114"/>
  <c r="X647" i="114" s="1"/>
  <c r="W648" i="114"/>
  <c r="X648" i="114" s="1"/>
  <c r="W649" i="114"/>
  <c r="X649" i="114" s="1"/>
  <c r="W650" i="114"/>
  <c r="X650" i="114" s="1"/>
  <c r="W651" i="114"/>
  <c r="X651" i="114" s="1"/>
  <c r="W652" i="114"/>
  <c r="X652" i="114" s="1"/>
  <c r="W653" i="114"/>
  <c r="X653" i="114" s="1"/>
  <c r="W654" i="114"/>
  <c r="X654" i="114" s="1"/>
  <c r="W655" i="114"/>
  <c r="X655" i="114" s="1"/>
  <c r="W656" i="114"/>
  <c r="X656" i="114" s="1"/>
  <c r="W657" i="114"/>
  <c r="X657" i="114" s="1"/>
  <c r="W658" i="114"/>
  <c r="X658" i="114" s="1"/>
  <c r="W659" i="114"/>
  <c r="X659" i="114" s="1"/>
  <c r="W660" i="114"/>
  <c r="X660" i="114" s="1"/>
  <c r="W661" i="114"/>
  <c r="X661" i="114" s="1"/>
  <c r="W662" i="114"/>
  <c r="X662" i="114" s="1"/>
  <c r="W663" i="114"/>
  <c r="X663" i="114" s="1"/>
  <c r="W664" i="114"/>
  <c r="X664" i="114" s="1"/>
  <c r="W665" i="114"/>
  <c r="X665" i="114" s="1"/>
  <c r="W666" i="114"/>
  <c r="X666" i="114" s="1"/>
  <c r="W667" i="114"/>
  <c r="X667" i="114" s="1"/>
  <c r="W668" i="114"/>
  <c r="X668" i="114" s="1"/>
  <c r="W669" i="114"/>
  <c r="X669" i="114" s="1"/>
  <c r="W670" i="114"/>
  <c r="X670" i="114" s="1"/>
  <c r="W671" i="114"/>
  <c r="X671" i="114" s="1"/>
  <c r="W672" i="114"/>
  <c r="X672" i="114" s="1"/>
  <c r="W673" i="114"/>
  <c r="X673" i="114" s="1"/>
  <c r="W674" i="114"/>
  <c r="X674" i="114" s="1"/>
  <c r="W675" i="114"/>
  <c r="X675" i="114" s="1"/>
  <c r="W676" i="114"/>
  <c r="X676" i="114" s="1"/>
  <c r="W677" i="114"/>
  <c r="X677" i="114" s="1"/>
  <c r="W678" i="114"/>
  <c r="X678" i="114" s="1"/>
  <c r="W679" i="114"/>
  <c r="X679" i="114" s="1"/>
  <c r="W680" i="114"/>
  <c r="X680" i="114" s="1"/>
  <c r="W681" i="114"/>
  <c r="X681" i="114" s="1"/>
  <c r="W682" i="114"/>
  <c r="X682" i="114" s="1"/>
  <c r="W683" i="114"/>
  <c r="X683" i="114" s="1"/>
  <c r="W684" i="114"/>
  <c r="X684" i="114" s="1"/>
  <c r="W685" i="114"/>
  <c r="X685" i="114" s="1"/>
  <c r="W686" i="114"/>
  <c r="X686" i="114" s="1"/>
  <c r="W687" i="114"/>
  <c r="X687" i="114" s="1"/>
  <c r="W688" i="114"/>
  <c r="X688" i="114" s="1"/>
  <c r="W689" i="114"/>
  <c r="X689" i="114" s="1"/>
  <c r="W690" i="114"/>
  <c r="X690" i="114" s="1"/>
  <c r="W691" i="114"/>
  <c r="X691" i="114" s="1"/>
  <c r="W692" i="114"/>
  <c r="X692" i="114" s="1"/>
  <c r="W693" i="114"/>
  <c r="X693" i="114" s="1"/>
  <c r="W694" i="114"/>
  <c r="X694" i="114" s="1"/>
  <c r="W695" i="114"/>
  <c r="X695" i="114" s="1"/>
  <c r="W696" i="114"/>
  <c r="X696" i="114" s="1"/>
  <c r="W697" i="114"/>
  <c r="X697" i="114" s="1"/>
  <c r="W698" i="114"/>
  <c r="X698" i="114" s="1"/>
  <c r="W699" i="114"/>
  <c r="X699" i="114" s="1"/>
  <c r="W700" i="114"/>
  <c r="X700" i="114" s="1"/>
  <c r="W701" i="114"/>
  <c r="X701" i="114" s="1"/>
  <c r="W702" i="114"/>
  <c r="X702" i="114" s="1"/>
  <c r="W703" i="114"/>
  <c r="X703" i="114" s="1"/>
  <c r="W704" i="114"/>
  <c r="X704" i="114" s="1"/>
  <c r="W705" i="114"/>
  <c r="X705" i="114" s="1"/>
  <c r="W706" i="114"/>
  <c r="X706" i="114" s="1"/>
  <c r="W707" i="114"/>
  <c r="X707" i="114" s="1"/>
  <c r="W708" i="114"/>
  <c r="X708" i="114" s="1"/>
  <c r="W709" i="114"/>
  <c r="X709" i="114" s="1"/>
  <c r="W710" i="114"/>
  <c r="X710" i="114" s="1"/>
  <c r="W711" i="114"/>
  <c r="X711" i="114" s="1"/>
  <c r="W712" i="114"/>
  <c r="X712" i="114" s="1"/>
  <c r="W713" i="114"/>
  <c r="X713" i="114" s="1"/>
  <c r="W714" i="114"/>
  <c r="X714" i="114" s="1"/>
  <c r="W715" i="114"/>
  <c r="X715" i="114" s="1"/>
  <c r="W716" i="114"/>
  <c r="X716" i="114" s="1"/>
  <c r="W717" i="114"/>
  <c r="X717" i="114" s="1"/>
  <c r="W718" i="114"/>
  <c r="X718" i="114" s="1"/>
  <c r="W719" i="114"/>
  <c r="X719" i="114" s="1"/>
  <c r="W720" i="114"/>
  <c r="X720" i="114" s="1"/>
  <c r="W721" i="114"/>
  <c r="X721" i="114" s="1"/>
  <c r="W722" i="114"/>
  <c r="X722" i="114" s="1"/>
  <c r="W723" i="114"/>
  <c r="X723" i="114" s="1"/>
  <c r="W724" i="114"/>
  <c r="X724" i="114" s="1"/>
  <c r="W725" i="114"/>
  <c r="X725" i="114" s="1"/>
  <c r="W726" i="114"/>
  <c r="X726" i="114" s="1"/>
  <c r="W727" i="114"/>
  <c r="X727" i="114" s="1"/>
  <c r="W728" i="114"/>
  <c r="X728" i="114" s="1"/>
  <c r="W729" i="114"/>
  <c r="X729" i="114" s="1"/>
  <c r="W730" i="114"/>
  <c r="X730" i="114" s="1"/>
  <c r="W731" i="114"/>
  <c r="X731" i="114" s="1"/>
  <c r="W732" i="114"/>
  <c r="X732" i="114" s="1"/>
  <c r="W733" i="114"/>
  <c r="X733" i="114" s="1"/>
  <c r="W734" i="114"/>
  <c r="X734" i="114" s="1"/>
  <c r="W735" i="114"/>
  <c r="X735" i="114" s="1"/>
  <c r="W736" i="114"/>
  <c r="X736" i="114" s="1"/>
  <c r="W737" i="114"/>
  <c r="X737" i="114" s="1"/>
  <c r="W738" i="114"/>
  <c r="X738" i="114" s="1"/>
  <c r="W739" i="114"/>
  <c r="X739" i="114" s="1"/>
  <c r="W740" i="114"/>
  <c r="X740" i="114" s="1"/>
  <c r="W741" i="114"/>
  <c r="X741" i="114" s="1"/>
  <c r="W742" i="114"/>
  <c r="X742" i="114" s="1"/>
  <c r="W743" i="114"/>
  <c r="X743" i="114" s="1"/>
  <c r="W744" i="114"/>
  <c r="X744" i="114" s="1"/>
  <c r="W745" i="114"/>
  <c r="X745" i="114" s="1"/>
  <c r="W746" i="114"/>
  <c r="X746" i="114" s="1"/>
  <c r="W747" i="114"/>
  <c r="X747" i="114" s="1"/>
  <c r="W748" i="114"/>
  <c r="X748" i="114" s="1"/>
  <c r="W749" i="114"/>
  <c r="X749" i="114" s="1"/>
  <c r="W750" i="114"/>
  <c r="X750" i="114" s="1"/>
  <c r="W751" i="114"/>
  <c r="X751" i="114" s="1"/>
  <c r="W752" i="114"/>
  <c r="X752" i="114" s="1"/>
  <c r="W753" i="114"/>
  <c r="X753" i="114" s="1"/>
  <c r="W754" i="114"/>
  <c r="X754" i="114" s="1"/>
  <c r="W755" i="114"/>
  <c r="X755" i="114" s="1"/>
  <c r="W756" i="114"/>
  <c r="X756" i="114" s="1"/>
  <c r="W757" i="114"/>
  <c r="X757" i="114" s="1"/>
  <c r="W758" i="114"/>
  <c r="X758" i="114" s="1"/>
  <c r="W759" i="114"/>
  <c r="X759" i="114" s="1"/>
  <c r="W760" i="114"/>
  <c r="X760" i="114" s="1"/>
  <c r="W761" i="114"/>
  <c r="X761" i="114" s="1"/>
  <c r="W762" i="114"/>
  <c r="X762" i="114" s="1"/>
  <c r="W763" i="114"/>
  <c r="X763" i="114" s="1"/>
  <c r="W764" i="114"/>
  <c r="X764" i="114" s="1"/>
  <c r="W765" i="114"/>
  <c r="X765" i="114" s="1"/>
  <c r="W766" i="114"/>
  <c r="X766" i="114" s="1"/>
  <c r="W767" i="114"/>
  <c r="X767" i="114" s="1"/>
  <c r="W768" i="114"/>
  <c r="X768" i="114" s="1"/>
  <c r="W769" i="114"/>
  <c r="X769" i="114" s="1"/>
  <c r="W770" i="114"/>
  <c r="X770" i="114" s="1"/>
  <c r="W771" i="114"/>
  <c r="X771" i="114" s="1"/>
  <c r="W772" i="114"/>
  <c r="X772" i="114" s="1"/>
  <c r="W773" i="114"/>
  <c r="X773" i="114" s="1"/>
  <c r="W774" i="114"/>
  <c r="X774" i="114" s="1"/>
  <c r="W775" i="114"/>
  <c r="X775" i="114" s="1"/>
  <c r="W776" i="114"/>
  <c r="X776" i="114" s="1"/>
  <c r="W777" i="114"/>
  <c r="X777" i="114" s="1"/>
  <c r="W778" i="114"/>
  <c r="X778" i="114" s="1"/>
  <c r="W779" i="114"/>
  <c r="X779" i="114" s="1"/>
  <c r="W780" i="114"/>
  <c r="X780" i="114" s="1"/>
  <c r="W781" i="114"/>
  <c r="X781" i="114" s="1"/>
  <c r="W782" i="114"/>
  <c r="X782" i="114" s="1"/>
  <c r="W783" i="114"/>
  <c r="X783" i="114" s="1"/>
  <c r="W784" i="114"/>
  <c r="X784" i="114" s="1"/>
  <c r="W785" i="114"/>
  <c r="X785" i="114" s="1"/>
  <c r="W786" i="114"/>
  <c r="X786" i="114" s="1"/>
  <c r="W787" i="114"/>
  <c r="X787" i="114" s="1"/>
  <c r="W788" i="114"/>
  <c r="X788" i="114" s="1"/>
  <c r="W789" i="114"/>
  <c r="X789" i="114" s="1"/>
  <c r="W790" i="114"/>
  <c r="X790" i="114" s="1"/>
  <c r="W791" i="114"/>
  <c r="X791" i="114" s="1"/>
  <c r="W792" i="114"/>
  <c r="X792" i="114" s="1"/>
  <c r="W793" i="114"/>
  <c r="X793" i="114" s="1"/>
  <c r="W794" i="114"/>
  <c r="X794" i="114" s="1"/>
  <c r="W795" i="114"/>
  <c r="X795" i="114" s="1"/>
  <c r="W796" i="114"/>
  <c r="X796" i="114" s="1"/>
  <c r="W797" i="114"/>
  <c r="X797" i="114" s="1"/>
  <c r="W798" i="114"/>
  <c r="X798" i="114" s="1"/>
  <c r="W799" i="114"/>
  <c r="X799" i="114" s="1"/>
  <c r="W800" i="114"/>
  <c r="X800" i="114" s="1"/>
  <c r="W801" i="114"/>
  <c r="X801" i="114" s="1"/>
  <c r="W802" i="114"/>
  <c r="X802" i="114" s="1"/>
  <c r="W803" i="114"/>
  <c r="X803" i="114" s="1"/>
  <c r="W804" i="114"/>
  <c r="X804" i="114" s="1"/>
  <c r="W805" i="114"/>
  <c r="X805" i="114" s="1"/>
  <c r="W806" i="114"/>
  <c r="X806" i="114" s="1"/>
  <c r="W807" i="114"/>
  <c r="X807" i="114" s="1"/>
  <c r="W808" i="114"/>
  <c r="X808" i="114" s="1"/>
  <c r="W809" i="114"/>
  <c r="X809" i="114" s="1"/>
  <c r="W810" i="114"/>
  <c r="X810" i="114" s="1"/>
  <c r="W811" i="114"/>
  <c r="X811" i="114" s="1"/>
  <c r="W812" i="114"/>
  <c r="X812" i="114" s="1"/>
  <c r="W813" i="114"/>
  <c r="X813" i="114" s="1"/>
  <c r="W814" i="114"/>
  <c r="X814" i="114" s="1"/>
  <c r="W815" i="114"/>
  <c r="X815" i="114" s="1"/>
  <c r="W816" i="114"/>
  <c r="X816" i="114" s="1"/>
  <c r="W817" i="114"/>
  <c r="X817" i="114" s="1"/>
  <c r="W818" i="114"/>
  <c r="X818" i="114" s="1"/>
  <c r="W819" i="114"/>
  <c r="X819" i="114" s="1"/>
  <c r="W820" i="114"/>
  <c r="X820" i="114" s="1"/>
  <c r="W821" i="114"/>
  <c r="X821" i="114" s="1"/>
  <c r="W822" i="114"/>
  <c r="X822" i="114" s="1"/>
  <c r="W823" i="114"/>
  <c r="X823" i="114" s="1"/>
  <c r="W824" i="114"/>
  <c r="X824" i="114" s="1"/>
  <c r="W825" i="114"/>
  <c r="X825" i="114" s="1"/>
  <c r="W826" i="114"/>
  <c r="X826" i="114" s="1"/>
  <c r="W827" i="114"/>
  <c r="X827" i="114" s="1"/>
  <c r="W828" i="114"/>
  <c r="X828" i="114" s="1"/>
  <c r="W829" i="114"/>
  <c r="X829" i="114" s="1"/>
  <c r="W830" i="114"/>
  <c r="X830" i="114" s="1"/>
  <c r="W831" i="114"/>
  <c r="X831" i="114" s="1"/>
  <c r="W832" i="114"/>
  <c r="X832" i="114" s="1"/>
  <c r="W833" i="114"/>
  <c r="X833" i="114" s="1"/>
  <c r="W834" i="114"/>
  <c r="X834" i="114" s="1"/>
  <c r="W835" i="114"/>
  <c r="X835" i="114" s="1"/>
  <c r="W836" i="114"/>
  <c r="X836" i="114" s="1"/>
  <c r="W837" i="114"/>
  <c r="X837" i="114" s="1"/>
  <c r="W838" i="114"/>
  <c r="X838" i="114" s="1"/>
  <c r="W839" i="114"/>
  <c r="X839" i="114" s="1"/>
  <c r="W840" i="114"/>
  <c r="X840" i="114" s="1"/>
  <c r="W841" i="114"/>
  <c r="X841" i="114" s="1"/>
  <c r="W842" i="114"/>
  <c r="X842" i="114" s="1"/>
  <c r="W843" i="114"/>
  <c r="X843" i="114" s="1"/>
  <c r="W844" i="114"/>
  <c r="X844" i="114" s="1"/>
  <c r="W845" i="114"/>
  <c r="X845" i="114" s="1"/>
  <c r="W846" i="114"/>
  <c r="X846" i="114" s="1"/>
  <c r="W847" i="114"/>
  <c r="X847" i="114" s="1"/>
  <c r="W848" i="114"/>
  <c r="X848" i="114" s="1"/>
  <c r="W849" i="114"/>
  <c r="X849" i="114" s="1"/>
  <c r="W850" i="114"/>
  <c r="X850" i="114" s="1"/>
  <c r="W851" i="114"/>
  <c r="X851" i="114" s="1"/>
  <c r="W852" i="114"/>
  <c r="X852" i="114" s="1"/>
  <c r="W853" i="114"/>
  <c r="X853" i="114" s="1"/>
  <c r="W854" i="114"/>
  <c r="X854" i="114" s="1"/>
  <c r="W855" i="114"/>
  <c r="X855" i="114" s="1"/>
  <c r="W856" i="114"/>
  <c r="X856" i="114" s="1"/>
  <c r="W857" i="114"/>
  <c r="X857" i="114" s="1"/>
  <c r="W858" i="114"/>
  <c r="X858" i="114" s="1"/>
  <c r="W859" i="114"/>
  <c r="X859" i="114" s="1"/>
  <c r="W860" i="114"/>
  <c r="X860" i="114" s="1"/>
  <c r="W861" i="114"/>
  <c r="X861" i="114" s="1"/>
  <c r="W862" i="114"/>
  <c r="X862" i="114" s="1"/>
  <c r="W863" i="114"/>
  <c r="X863" i="114" s="1"/>
  <c r="W864" i="114"/>
  <c r="X864" i="114" s="1"/>
  <c r="W865" i="114"/>
  <c r="X865" i="114" s="1"/>
  <c r="W866" i="114"/>
  <c r="X866" i="114" s="1"/>
  <c r="W867" i="114"/>
  <c r="X867" i="114" s="1"/>
  <c r="W868" i="114"/>
  <c r="X868" i="114" s="1"/>
  <c r="W869" i="114"/>
  <c r="X869" i="114" s="1"/>
  <c r="W870" i="114"/>
  <c r="X870" i="114" s="1"/>
  <c r="W871" i="114"/>
  <c r="X871" i="114" s="1"/>
  <c r="W872" i="114"/>
  <c r="X872" i="114" s="1"/>
  <c r="W873" i="114"/>
  <c r="X873" i="114" s="1"/>
  <c r="W874" i="114"/>
  <c r="X874" i="114" s="1"/>
  <c r="W875" i="114"/>
  <c r="X875" i="114" s="1"/>
  <c r="W876" i="114"/>
  <c r="X876" i="114" s="1"/>
  <c r="W877" i="114"/>
  <c r="X877" i="114" s="1"/>
  <c r="W878" i="114"/>
  <c r="X878" i="114" s="1"/>
  <c r="W879" i="114"/>
  <c r="X879" i="114" s="1"/>
  <c r="W880" i="114"/>
  <c r="X880" i="114" s="1"/>
  <c r="W881" i="114"/>
  <c r="X881" i="114" s="1"/>
  <c r="W882" i="114"/>
  <c r="X882" i="114" s="1"/>
  <c r="W883" i="114"/>
  <c r="X883" i="114" s="1"/>
  <c r="W884" i="114"/>
  <c r="X884" i="114" s="1"/>
  <c r="W885" i="114"/>
  <c r="X885" i="114" s="1"/>
  <c r="W886" i="114"/>
  <c r="X886" i="114" s="1"/>
  <c r="W887" i="114"/>
  <c r="X887" i="114" s="1"/>
  <c r="W888" i="114"/>
  <c r="X888" i="114" s="1"/>
  <c r="W889" i="114"/>
  <c r="X889" i="114" s="1"/>
  <c r="W890" i="114"/>
  <c r="X890" i="114" s="1"/>
  <c r="W891" i="114"/>
  <c r="X891" i="114" s="1"/>
  <c r="W892" i="114"/>
  <c r="X892" i="114" s="1"/>
  <c r="W893" i="114"/>
  <c r="X893" i="114" s="1"/>
  <c r="W894" i="114"/>
  <c r="X894" i="114" s="1"/>
  <c r="W895" i="114"/>
  <c r="X895" i="114" s="1"/>
  <c r="W896" i="114"/>
  <c r="X896" i="114" s="1"/>
  <c r="W897" i="114"/>
  <c r="X897" i="114" s="1"/>
  <c r="W898" i="114"/>
  <c r="X898" i="114" s="1"/>
  <c r="W899" i="114"/>
  <c r="X899" i="114" s="1"/>
  <c r="W900" i="114"/>
  <c r="X900" i="114" s="1"/>
  <c r="W901" i="114"/>
  <c r="X901" i="114" s="1"/>
  <c r="W902" i="114"/>
  <c r="X902" i="114" s="1"/>
  <c r="W903" i="114"/>
  <c r="X903" i="114" s="1"/>
  <c r="W904" i="114"/>
  <c r="X904" i="114" s="1"/>
  <c r="W905" i="114"/>
  <c r="X905" i="114" s="1"/>
  <c r="W906" i="114"/>
  <c r="X906" i="114" s="1"/>
  <c r="W907" i="114"/>
  <c r="X907" i="114" s="1"/>
  <c r="W908" i="114"/>
  <c r="X908" i="114" s="1"/>
  <c r="W909" i="114"/>
  <c r="X909" i="114" s="1"/>
  <c r="W910" i="114"/>
  <c r="X910" i="114" s="1"/>
  <c r="W911" i="114"/>
  <c r="X911" i="114" s="1"/>
  <c r="W912" i="114"/>
  <c r="X912" i="114" s="1"/>
  <c r="W913" i="114"/>
  <c r="X913" i="114" s="1"/>
  <c r="W914" i="114"/>
  <c r="X914" i="114" s="1"/>
  <c r="W915" i="114"/>
  <c r="X915" i="114" s="1"/>
  <c r="W916" i="114"/>
  <c r="X916" i="114" s="1"/>
  <c r="W917" i="114"/>
  <c r="X917" i="114" s="1"/>
  <c r="W918" i="114"/>
  <c r="X918" i="114" s="1"/>
  <c r="W919" i="114"/>
  <c r="X919" i="114" s="1"/>
  <c r="W920" i="114"/>
  <c r="X920" i="114" s="1"/>
  <c r="W921" i="114"/>
  <c r="X921" i="114" s="1"/>
  <c r="W922" i="114"/>
  <c r="X922" i="114" s="1"/>
  <c r="W923" i="114"/>
  <c r="X923" i="114" s="1"/>
  <c r="W924" i="114"/>
  <c r="X924" i="114" s="1"/>
  <c r="W925" i="114"/>
  <c r="X925" i="114" s="1"/>
  <c r="W926" i="114"/>
  <c r="X926" i="114" s="1"/>
  <c r="W927" i="114"/>
  <c r="X927" i="114" s="1"/>
  <c r="W928" i="114"/>
  <c r="X928" i="114" s="1"/>
  <c r="W929" i="114"/>
  <c r="X929" i="114" s="1"/>
  <c r="W930" i="114"/>
  <c r="X930" i="114" s="1"/>
  <c r="W931" i="114"/>
  <c r="X931" i="114" s="1"/>
  <c r="W932" i="114"/>
  <c r="X932" i="114" s="1"/>
  <c r="W933" i="114"/>
  <c r="X933" i="114" s="1"/>
  <c r="W934" i="114"/>
  <c r="X934" i="114" s="1"/>
  <c r="W935" i="114"/>
  <c r="X935" i="114" s="1"/>
  <c r="W936" i="114"/>
  <c r="X936" i="114" s="1"/>
  <c r="W937" i="114"/>
  <c r="X937" i="114" s="1"/>
  <c r="W938" i="114"/>
  <c r="X938" i="114" s="1"/>
  <c r="W939" i="114"/>
  <c r="X939" i="114" s="1"/>
  <c r="W940" i="114"/>
  <c r="X940" i="114" s="1"/>
  <c r="W941" i="114"/>
  <c r="X941" i="114" s="1"/>
  <c r="W942" i="114"/>
  <c r="X942" i="114" s="1"/>
  <c r="W943" i="114"/>
  <c r="X943" i="114" s="1"/>
  <c r="W944" i="114"/>
  <c r="X944" i="114" s="1"/>
  <c r="W945" i="114"/>
  <c r="X945" i="114" s="1"/>
  <c r="W946" i="114"/>
  <c r="X946" i="114" s="1"/>
  <c r="W947" i="114"/>
  <c r="X947" i="114" s="1"/>
  <c r="W948" i="114"/>
  <c r="X948" i="114" s="1"/>
  <c r="W949" i="114"/>
  <c r="X949" i="114" s="1"/>
  <c r="W950" i="114"/>
  <c r="X950" i="114" s="1"/>
  <c r="W951" i="114"/>
  <c r="X951" i="114" s="1"/>
  <c r="W952" i="114"/>
  <c r="X952" i="114" s="1"/>
  <c r="W953" i="114"/>
  <c r="X953" i="114" s="1"/>
  <c r="W954" i="114"/>
  <c r="X954" i="114" s="1"/>
  <c r="W955" i="114"/>
  <c r="X955" i="114" s="1"/>
  <c r="W956" i="114"/>
  <c r="X956" i="114" s="1"/>
  <c r="W957" i="114"/>
  <c r="X957" i="114" s="1"/>
  <c r="W958" i="114"/>
  <c r="X958" i="114" s="1"/>
  <c r="W959" i="114"/>
  <c r="X959" i="114" s="1"/>
  <c r="W960" i="114"/>
  <c r="X960" i="114" s="1"/>
  <c r="W961" i="114"/>
  <c r="X961" i="114" s="1"/>
  <c r="W962" i="114"/>
  <c r="X962" i="114" s="1"/>
  <c r="W963" i="114"/>
  <c r="X963" i="114" s="1"/>
  <c r="W964" i="114"/>
  <c r="X964" i="114" s="1"/>
  <c r="W965" i="114"/>
  <c r="X965" i="114" s="1"/>
  <c r="W966" i="114"/>
  <c r="X966" i="114" s="1"/>
  <c r="W967" i="114"/>
  <c r="X967" i="114" s="1"/>
  <c r="W968" i="114"/>
  <c r="X968" i="114" s="1"/>
  <c r="W969" i="114"/>
  <c r="X969" i="114" s="1"/>
  <c r="W970" i="114"/>
  <c r="X970" i="114" s="1"/>
  <c r="W971" i="114"/>
  <c r="X971" i="114" s="1"/>
  <c r="W972" i="114"/>
  <c r="X972" i="114" s="1"/>
  <c r="W973" i="114"/>
  <c r="X973" i="114" s="1"/>
  <c r="W974" i="114"/>
  <c r="X974" i="114" s="1"/>
  <c r="W975" i="114"/>
  <c r="X975" i="114" s="1"/>
  <c r="W976" i="114"/>
  <c r="X976" i="114" s="1"/>
  <c r="W977" i="114"/>
  <c r="X977" i="114" s="1"/>
  <c r="W978" i="114"/>
  <c r="X978" i="114" s="1"/>
  <c r="W979" i="114"/>
  <c r="X979" i="114" s="1"/>
  <c r="W980" i="114"/>
  <c r="X980" i="114" s="1"/>
  <c r="W981" i="114"/>
  <c r="X981" i="114" s="1"/>
  <c r="W982" i="114"/>
  <c r="X982" i="114" s="1"/>
  <c r="W983" i="114"/>
  <c r="X983" i="114" s="1"/>
  <c r="W984" i="114"/>
  <c r="X984" i="114" s="1"/>
  <c r="W985" i="114"/>
  <c r="X985" i="114" s="1"/>
  <c r="W986" i="114"/>
  <c r="X986" i="114" s="1"/>
  <c r="W987" i="114"/>
  <c r="X987" i="114" s="1"/>
  <c r="W988" i="114"/>
  <c r="X988" i="114" s="1"/>
  <c r="W989" i="114"/>
  <c r="X989" i="114" s="1"/>
  <c r="W990" i="114"/>
  <c r="X990" i="114" s="1"/>
  <c r="W991" i="114"/>
  <c r="X991" i="114" s="1"/>
  <c r="W992" i="114"/>
  <c r="X992" i="114" s="1"/>
  <c r="W993" i="114"/>
  <c r="X993" i="114" s="1"/>
  <c r="W994" i="114"/>
  <c r="X994" i="114" s="1"/>
  <c r="W995" i="114"/>
  <c r="X995" i="114" s="1"/>
  <c r="W996" i="114"/>
  <c r="X996" i="114" s="1"/>
  <c r="W997" i="114"/>
  <c r="X997" i="114" s="1"/>
  <c r="W998" i="114"/>
  <c r="X998" i="114" s="1"/>
  <c r="W999" i="114"/>
  <c r="X999" i="114" s="1"/>
  <c r="W1000" i="114"/>
  <c r="X1000" i="114" s="1"/>
  <c r="W1001" i="114"/>
  <c r="X1001" i="114" s="1"/>
  <c r="W1002" i="114"/>
  <c r="X1002" i="114" s="1"/>
  <c r="W1003" i="114"/>
  <c r="X1003" i="114" s="1"/>
  <c r="W1004" i="114"/>
  <c r="X1004" i="114" s="1"/>
  <c r="W1005" i="114"/>
  <c r="X1005" i="114" s="1"/>
  <c r="W1006" i="114"/>
  <c r="X1006" i="114" s="1"/>
  <c r="W1007" i="114"/>
  <c r="X1007" i="114" s="1"/>
  <c r="W1008" i="114"/>
  <c r="X1008" i="114" s="1"/>
  <c r="W1009" i="114"/>
  <c r="X1009" i="114" s="1"/>
  <c r="W1010" i="114"/>
  <c r="X1010" i="114" s="1"/>
  <c r="W1011" i="114"/>
  <c r="X1011" i="114" s="1"/>
  <c r="W1012" i="114"/>
  <c r="X1012" i="114" s="1"/>
  <c r="W1013" i="114"/>
  <c r="X1013" i="114" s="1"/>
  <c r="W1014" i="114"/>
  <c r="X1014" i="114" s="1"/>
  <c r="W1015" i="114"/>
  <c r="X1015" i="114" s="1"/>
  <c r="W1016" i="114"/>
  <c r="X1016" i="114" s="1"/>
  <c r="W1017" i="114"/>
  <c r="X1017" i="114" s="1"/>
  <c r="W1018" i="114"/>
  <c r="X1018" i="114" s="1"/>
  <c r="W1019" i="114"/>
  <c r="X1019" i="114" s="1"/>
  <c r="W1020" i="114"/>
  <c r="X1020" i="114" s="1"/>
  <c r="W1021" i="114"/>
  <c r="X1021" i="114" s="1"/>
  <c r="W1022" i="114"/>
  <c r="X1022" i="114" s="1"/>
  <c r="W1023" i="114"/>
  <c r="X1023" i="114" s="1"/>
  <c r="W1024" i="114"/>
  <c r="X1024" i="114" s="1"/>
  <c r="W1025" i="114"/>
  <c r="X1025" i="114" s="1"/>
  <c r="W1026" i="114"/>
  <c r="X1026" i="114" s="1"/>
  <c r="W1027" i="114"/>
  <c r="X1027" i="114" s="1"/>
  <c r="W1028" i="114"/>
  <c r="X1028" i="114" s="1"/>
  <c r="W1029" i="114"/>
  <c r="X1029" i="114" s="1"/>
  <c r="W1030" i="114"/>
  <c r="X1030" i="114" s="1"/>
  <c r="W1031" i="114"/>
  <c r="X1031" i="114" s="1"/>
  <c r="W1032" i="114"/>
  <c r="X1032" i="114" s="1"/>
  <c r="W1033" i="114"/>
  <c r="X1033" i="114" s="1"/>
  <c r="W1034" i="114"/>
  <c r="X1034" i="114" s="1"/>
  <c r="W1035" i="114"/>
  <c r="X1035" i="114" s="1"/>
  <c r="W1036" i="114"/>
  <c r="X1036" i="114" s="1"/>
  <c r="W1037" i="114"/>
  <c r="X1037" i="114" s="1"/>
  <c r="W1038" i="114"/>
  <c r="X1038" i="114" s="1"/>
  <c r="W1039" i="114"/>
  <c r="X1039" i="114" s="1"/>
  <c r="W1040" i="114"/>
  <c r="X1040" i="114" s="1"/>
  <c r="W1041" i="114"/>
  <c r="X1041" i="114" s="1"/>
  <c r="W1042" i="114"/>
  <c r="X1042" i="114" s="1"/>
  <c r="W1043" i="114"/>
  <c r="X1043" i="114" s="1"/>
  <c r="W1044" i="114"/>
  <c r="X1044" i="114" s="1"/>
  <c r="W1045" i="114"/>
  <c r="X1045" i="114" s="1"/>
  <c r="W1046" i="114"/>
  <c r="X1046" i="114" s="1"/>
  <c r="W1047" i="114"/>
  <c r="X1047" i="114" s="1"/>
  <c r="W1048" i="114"/>
  <c r="X1048" i="114" s="1"/>
  <c r="W1049" i="114"/>
  <c r="X1049" i="114" s="1"/>
  <c r="W1050" i="114"/>
  <c r="X1050" i="114" s="1"/>
  <c r="W1051" i="114"/>
  <c r="X1051" i="114" s="1"/>
  <c r="W1052" i="114"/>
  <c r="X1052" i="114" s="1"/>
  <c r="W1053" i="114"/>
  <c r="X1053" i="114" s="1"/>
  <c r="W1054" i="114"/>
  <c r="X1054" i="114" s="1"/>
  <c r="W1055" i="114"/>
  <c r="X1055" i="114" s="1"/>
  <c r="W1056" i="114"/>
  <c r="X1056" i="114" s="1"/>
  <c r="W1057" i="114"/>
  <c r="X1057" i="114" s="1"/>
  <c r="W1058" i="114"/>
  <c r="X1058" i="114" s="1"/>
  <c r="W1059" i="114"/>
  <c r="X1059" i="114" s="1"/>
  <c r="W1060" i="114"/>
  <c r="X1060" i="114" s="1"/>
  <c r="W1061" i="114"/>
  <c r="X1061" i="114" s="1"/>
  <c r="W1062" i="114"/>
  <c r="X1062" i="114" s="1"/>
  <c r="W1063" i="114"/>
  <c r="X1063" i="114" s="1"/>
  <c r="W1064" i="114"/>
  <c r="X1064" i="114" s="1"/>
  <c r="W1065" i="114"/>
  <c r="X1065" i="114" s="1"/>
  <c r="W1066" i="114"/>
  <c r="X1066" i="114" s="1"/>
  <c r="W1067" i="114"/>
  <c r="X1067" i="114" s="1"/>
  <c r="W1068" i="114"/>
  <c r="X1068" i="114" s="1"/>
  <c r="W1069" i="114"/>
  <c r="X1069" i="114" s="1"/>
  <c r="W1070" i="114"/>
  <c r="X1070" i="114" s="1"/>
  <c r="W1071" i="114"/>
  <c r="X1071" i="114" s="1"/>
  <c r="W1072" i="114"/>
  <c r="X1072" i="114" s="1"/>
  <c r="W1073" i="114"/>
  <c r="X1073" i="114" s="1"/>
  <c r="W1074" i="114"/>
  <c r="X1074" i="114" s="1"/>
  <c r="W1075" i="114"/>
  <c r="X1075" i="114" s="1"/>
  <c r="W1076" i="114"/>
  <c r="X1076" i="114" s="1"/>
  <c r="W1077" i="114"/>
  <c r="X1077" i="114" s="1"/>
  <c r="W1078" i="114"/>
  <c r="X1078" i="114" s="1"/>
  <c r="W1079" i="114"/>
  <c r="X1079" i="114" s="1"/>
  <c r="W1080" i="114"/>
  <c r="X1080" i="114" s="1"/>
  <c r="W1081" i="114"/>
  <c r="X1081" i="114" s="1"/>
  <c r="W1082" i="114"/>
  <c r="X1082" i="114" s="1"/>
  <c r="W1083" i="114"/>
  <c r="X1083" i="114" s="1"/>
  <c r="W1084" i="114"/>
  <c r="X1084" i="114" s="1"/>
  <c r="W1085" i="114"/>
  <c r="X1085" i="114" s="1"/>
  <c r="W1086" i="114"/>
  <c r="X1086" i="114" s="1"/>
  <c r="W1087" i="114"/>
  <c r="X1087" i="114" s="1"/>
  <c r="W1088" i="114"/>
  <c r="X1088" i="114" s="1"/>
  <c r="W1089" i="114"/>
  <c r="X1089" i="114" s="1"/>
  <c r="W1090" i="114"/>
  <c r="X1090" i="114" s="1"/>
  <c r="W1091" i="114"/>
  <c r="X1091" i="114" s="1"/>
  <c r="W1092" i="114"/>
  <c r="X1092" i="114" s="1"/>
  <c r="W1093" i="114"/>
  <c r="X1093" i="114" s="1"/>
  <c r="W1094" i="114"/>
  <c r="X1094" i="114" s="1"/>
  <c r="W1095" i="114"/>
  <c r="X1095" i="114" s="1"/>
  <c r="W1096" i="114"/>
  <c r="X1096" i="114" s="1"/>
  <c r="W1097" i="114"/>
  <c r="X1097" i="114" s="1"/>
  <c r="W1098" i="114"/>
  <c r="X1098" i="114" s="1"/>
  <c r="W1099" i="114"/>
  <c r="X1099" i="114" s="1"/>
  <c r="W1100" i="114"/>
  <c r="X1100" i="114" s="1"/>
  <c r="W1101" i="114"/>
  <c r="X1101" i="114" s="1"/>
  <c r="W1102" i="114"/>
  <c r="X1102" i="114" s="1"/>
  <c r="W1103" i="114"/>
  <c r="X1103" i="114" s="1"/>
  <c r="W1104" i="114"/>
  <c r="X1104" i="114" s="1"/>
  <c r="W1105" i="114"/>
  <c r="X1105" i="114" s="1"/>
  <c r="W1106" i="114"/>
  <c r="X1106" i="114" s="1"/>
  <c r="W1107" i="114"/>
  <c r="X1107" i="114" s="1"/>
  <c r="W1108" i="114"/>
  <c r="X1108" i="114" s="1"/>
  <c r="W1109" i="114"/>
  <c r="X1109" i="114" s="1"/>
  <c r="W1110" i="114"/>
  <c r="X1110" i="114" s="1"/>
  <c r="W1111" i="114"/>
  <c r="X1111" i="114" s="1"/>
  <c r="W1112" i="114"/>
  <c r="X1112" i="114" s="1"/>
  <c r="W1113" i="114"/>
  <c r="X1113" i="114" s="1"/>
  <c r="W1114" i="114"/>
  <c r="X1114" i="114" s="1"/>
  <c r="W1115" i="114"/>
  <c r="X1115" i="114" s="1"/>
  <c r="W1116" i="114"/>
  <c r="X1116" i="114" s="1"/>
  <c r="W1117" i="114"/>
  <c r="X1117" i="114" s="1"/>
  <c r="W1118" i="114"/>
  <c r="X1118" i="114" s="1"/>
  <c r="W1119" i="114"/>
  <c r="X1119" i="114" s="1"/>
  <c r="W1120" i="114"/>
  <c r="X1120" i="114" s="1"/>
  <c r="W1121" i="114"/>
  <c r="X1121" i="114" s="1"/>
  <c r="W1122" i="114"/>
  <c r="X1122" i="114" s="1"/>
  <c r="W1123" i="114"/>
  <c r="X1123" i="114" s="1"/>
  <c r="W1124" i="114"/>
  <c r="X1124" i="114" s="1"/>
  <c r="W1125" i="114"/>
  <c r="X1125" i="114" s="1"/>
  <c r="W1126" i="114"/>
  <c r="X1126" i="114" s="1"/>
  <c r="W1127" i="114"/>
  <c r="X1127" i="114" s="1"/>
  <c r="W1128" i="114"/>
  <c r="X1128" i="114" s="1"/>
  <c r="W1129" i="114"/>
  <c r="X1129" i="114" s="1"/>
  <c r="W1130" i="114"/>
  <c r="X1130" i="114" s="1"/>
  <c r="W1131" i="114"/>
  <c r="X1131" i="114" s="1"/>
  <c r="W1132" i="114"/>
  <c r="X1132" i="114" s="1"/>
  <c r="W1133" i="114"/>
  <c r="X1133" i="114" s="1"/>
  <c r="W1134" i="114"/>
  <c r="X1134" i="114" s="1"/>
  <c r="W1135" i="114"/>
  <c r="X1135" i="114" s="1"/>
  <c r="W1136" i="114"/>
  <c r="X1136" i="114" s="1"/>
  <c r="W1137" i="114"/>
  <c r="X1137" i="114" s="1"/>
  <c r="W1138" i="114"/>
  <c r="X1138" i="114" s="1"/>
  <c r="W1139" i="114"/>
  <c r="X1139" i="114" s="1"/>
  <c r="W1140" i="114"/>
  <c r="X1140" i="114" s="1"/>
  <c r="W1141" i="114"/>
  <c r="X1141" i="114" s="1"/>
  <c r="W1142" i="114"/>
  <c r="X1142" i="114" s="1"/>
  <c r="W1143" i="114"/>
  <c r="X1143" i="114" s="1"/>
  <c r="W1144" i="114"/>
  <c r="X1144" i="114" s="1"/>
  <c r="W1145" i="114"/>
  <c r="X1145" i="114" s="1"/>
  <c r="W1146" i="114"/>
  <c r="X1146" i="114" s="1"/>
  <c r="W1147" i="114"/>
  <c r="X1147" i="114" s="1"/>
  <c r="W1148" i="114"/>
  <c r="X1148" i="114" s="1"/>
  <c r="W1149" i="114"/>
  <c r="X1149" i="114" s="1"/>
  <c r="W1150" i="114"/>
  <c r="X1150" i="114" s="1"/>
  <c r="W1151" i="114"/>
  <c r="X1151" i="114" s="1"/>
  <c r="W1152" i="114"/>
  <c r="X1152" i="114" s="1"/>
  <c r="W1153" i="114"/>
  <c r="X1153" i="114" s="1"/>
  <c r="W1154" i="114"/>
  <c r="X1154" i="114" s="1"/>
  <c r="W1155" i="114"/>
  <c r="X1155" i="114" s="1"/>
  <c r="W1156" i="114"/>
  <c r="X1156" i="114" s="1"/>
  <c r="W1157" i="114"/>
  <c r="X1157" i="114" s="1"/>
  <c r="W1158" i="114"/>
  <c r="X1158" i="114" s="1"/>
  <c r="W1159" i="114"/>
  <c r="X1159" i="114" s="1"/>
  <c r="W1160" i="114"/>
  <c r="X1160" i="114" s="1"/>
  <c r="W1161" i="114"/>
  <c r="X1161" i="114" s="1"/>
  <c r="W1162" i="114"/>
  <c r="X1162" i="114" s="1"/>
  <c r="W1163" i="114"/>
  <c r="X1163" i="114" s="1"/>
  <c r="W1164" i="114"/>
  <c r="X1164" i="114" s="1"/>
  <c r="W1165" i="114"/>
  <c r="X1165" i="114" s="1"/>
  <c r="W1166" i="114"/>
  <c r="X1166" i="114" s="1"/>
  <c r="W1167" i="114"/>
  <c r="X1167" i="114" s="1"/>
  <c r="W1168" i="114"/>
  <c r="X1168" i="114" s="1"/>
  <c r="W1169" i="114"/>
  <c r="X1169" i="114" s="1"/>
  <c r="W1170" i="114"/>
  <c r="X1170" i="114" s="1"/>
  <c r="W1171" i="114"/>
  <c r="X1171" i="114" s="1"/>
  <c r="W1172" i="114"/>
  <c r="X1172" i="114" s="1"/>
  <c r="W1173" i="114"/>
  <c r="X1173" i="114" s="1"/>
  <c r="W1174" i="114"/>
  <c r="X1174" i="114" s="1"/>
  <c r="W1175" i="114"/>
  <c r="X1175" i="114" s="1"/>
  <c r="W1176" i="114"/>
  <c r="X1176" i="114" s="1"/>
  <c r="W1177" i="114"/>
  <c r="X1177" i="114" s="1"/>
  <c r="W1178" i="114"/>
  <c r="X1178" i="114" s="1"/>
  <c r="W1179" i="114"/>
  <c r="X1179" i="114" s="1"/>
  <c r="W1180" i="114"/>
  <c r="X1180" i="114" s="1"/>
  <c r="W1181" i="114"/>
  <c r="X1181" i="114" s="1"/>
  <c r="W1182" i="114"/>
  <c r="X1182" i="114" s="1"/>
  <c r="W1183" i="114"/>
  <c r="X1183" i="114" s="1"/>
  <c r="W1184" i="114"/>
  <c r="X1184" i="114" s="1"/>
  <c r="W1185" i="114"/>
  <c r="X1185" i="114" s="1"/>
  <c r="W1186" i="114"/>
  <c r="X1186" i="114" s="1"/>
  <c r="W1187" i="114"/>
  <c r="X1187" i="114" s="1"/>
  <c r="W1188" i="114"/>
  <c r="X1188" i="114" s="1"/>
  <c r="W1189" i="114"/>
  <c r="X1189" i="114" s="1"/>
  <c r="W1190" i="114"/>
  <c r="X1190" i="114" s="1"/>
  <c r="W1191" i="114"/>
  <c r="X1191" i="114" s="1"/>
  <c r="W1192" i="114"/>
  <c r="X1192" i="114" s="1"/>
  <c r="W1193" i="114"/>
  <c r="X1193" i="114" s="1"/>
  <c r="W1194" i="114"/>
  <c r="X1194" i="114" s="1"/>
  <c r="W1195" i="114"/>
  <c r="X1195" i="114" s="1"/>
  <c r="W1196" i="114"/>
  <c r="X1196" i="114" s="1"/>
  <c r="W1197" i="114"/>
  <c r="X1197" i="114" s="1"/>
  <c r="W1198" i="114"/>
  <c r="X1198" i="114" s="1"/>
  <c r="W1199" i="114"/>
  <c r="X1199" i="114" s="1"/>
  <c r="W1200" i="114"/>
  <c r="X1200" i="114" s="1"/>
  <c r="W1201" i="114"/>
  <c r="X1201" i="114" s="1"/>
  <c r="W1202" i="114"/>
  <c r="X1202" i="114" s="1"/>
  <c r="W1203" i="114"/>
  <c r="X1203" i="114" s="1"/>
  <c r="W1204" i="114"/>
  <c r="X1204" i="114" s="1"/>
  <c r="W1205" i="114"/>
  <c r="X1205" i="114" s="1"/>
  <c r="W1206" i="114"/>
  <c r="X1206" i="114" s="1"/>
  <c r="W1207" i="114"/>
  <c r="X1207" i="114" s="1"/>
  <c r="W1208" i="114"/>
  <c r="X1208" i="114" s="1"/>
  <c r="W1209" i="114"/>
  <c r="X1209" i="114" s="1"/>
  <c r="W1210" i="114"/>
  <c r="X1210" i="114" s="1"/>
  <c r="W1211" i="114"/>
  <c r="X1211" i="114" s="1"/>
  <c r="W1212" i="114"/>
  <c r="X1212" i="114" s="1"/>
  <c r="W1213" i="114"/>
  <c r="X1213" i="114" s="1"/>
  <c r="W1214" i="114"/>
  <c r="X1214" i="114" s="1"/>
  <c r="W1215" i="114"/>
  <c r="X1215" i="114" s="1"/>
  <c r="W1216" i="114"/>
  <c r="X1216" i="114" s="1"/>
  <c r="W1217" i="114"/>
  <c r="X1217" i="114" s="1"/>
  <c r="W1218" i="114"/>
  <c r="X1218" i="114" s="1"/>
  <c r="W1219" i="114"/>
  <c r="X1219" i="114" s="1"/>
  <c r="W1220" i="114"/>
  <c r="X1220" i="114" s="1"/>
  <c r="W1221" i="114"/>
  <c r="X1221" i="114" s="1"/>
  <c r="W1222" i="114"/>
  <c r="X1222" i="114" s="1"/>
  <c r="W1223" i="114"/>
  <c r="X1223" i="114" s="1"/>
  <c r="W1224" i="114"/>
  <c r="X1224" i="114" s="1"/>
  <c r="W1225" i="114"/>
  <c r="X1225" i="114" s="1"/>
  <c r="W1226" i="114"/>
  <c r="X1226" i="114" s="1"/>
  <c r="W1227" i="114"/>
  <c r="X1227" i="114" s="1"/>
  <c r="W1228" i="114"/>
  <c r="X1228" i="114" s="1"/>
  <c r="W1229" i="114"/>
  <c r="X1229" i="114" s="1"/>
  <c r="W1230" i="114"/>
  <c r="X1230" i="114" s="1"/>
  <c r="W1231" i="114"/>
  <c r="X1231" i="114" s="1"/>
  <c r="W1232" i="114"/>
  <c r="X1232" i="114" s="1"/>
  <c r="W1233" i="114"/>
  <c r="X1233" i="114" s="1"/>
  <c r="W1234" i="114"/>
  <c r="X1234" i="114" s="1"/>
  <c r="W1235" i="114"/>
  <c r="X1235" i="114" s="1"/>
  <c r="W1236" i="114"/>
  <c r="X1236" i="114" s="1"/>
  <c r="W1237" i="114"/>
  <c r="X1237" i="114" s="1"/>
  <c r="W1238" i="114"/>
  <c r="X1238" i="114" s="1"/>
  <c r="W1239" i="114"/>
  <c r="X1239" i="114" s="1"/>
  <c r="W1240" i="114"/>
  <c r="X1240" i="114" s="1"/>
  <c r="W1241" i="114"/>
  <c r="X1241" i="114" s="1"/>
  <c r="W1242" i="114"/>
  <c r="X1242" i="114" s="1"/>
  <c r="W1243" i="114"/>
  <c r="X1243" i="114" s="1"/>
  <c r="W1244" i="114"/>
  <c r="X1244" i="114" s="1"/>
  <c r="W1245" i="114"/>
  <c r="X1245" i="114" s="1"/>
  <c r="W1246" i="114"/>
  <c r="X1246" i="114" s="1"/>
  <c r="W1247" i="114"/>
  <c r="X1247" i="114" s="1"/>
  <c r="W1248" i="114"/>
  <c r="X1248" i="114" s="1"/>
  <c r="W1249" i="114"/>
  <c r="X1249" i="114" s="1"/>
  <c r="W1250" i="114"/>
  <c r="X1250" i="114" s="1"/>
  <c r="W1251" i="114"/>
  <c r="X1251" i="114" s="1"/>
  <c r="W1252" i="114"/>
  <c r="X1252" i="114" s="1"/>
  <c r="W1253" i="114"/>
  <c r="X1253" i="114" s="1"/>
  <c r="W1254" i="114"/>
  <c r="X1254" i="114" s="1"/>
  <c r="W1255" i="114"/>
  <c r="X1255" i="114" s="1"/>
  <c r="W1256" i="114"/>
  <c r="X1256" i="114" s="1"/>
  <c r="W1257" i="114"/>
  <c r="X1257" i="114" s="1"/>
  <c r="W1258" i="114"/>
  <c r="X1258" i="114" s="1"/>
  <c r="W1259" i="114"/>
  <c r="X1259" i="114" s="1"/>
  <c r="W1260" i="114"/>
  <c r="X1260" i="114" s="1"/>
  <c r="W1261" i="114"/>
  <c r="X1261" i="114" s="1"/>
  <c r="W1262" i="114"/>
  <c r="X1262" i="114" s="1"/>
  <c r="W1263" i="114"/>
  <c r="X1263" i="114" s="1"/>
  <c r="W1264" i="114"/>
  <c r="X1264" i="114" s="1"/>
  <c r="W1265" i="114"/>
  <c r="X1265" i="114" s="1"/>
  <c r="W1266" i="114"/>
  <c r="X1266" i="114" s="1"/>
  <c r="W1267" i="114"/>
  <c r="X1267" i="114" s="1"/>
  <c r="W1268" i="114"/>
  <c r="X1268" i="114" s="1"/>
  <c r="W1269" i="114"/>
  <c r="X1269" i="114" s="1"/>
  <c r="W1270" i="114"/>
  <c r="X1270" i="114" s="1"/>
  <c r="W1271" i="114"/>
  <c r="X1271" i="114" s="1"/>
  <c r="W1272" i="114"/>
  <c r="X1272" i="114" s="1"/>
  <c r="W1273" i="114"/>
  <c r="X1273" i="114" s="1"/>
  <c r="W1274" i="114"/>
  <c r="X1274" i="114" s="1"/>
  <c r="W1275" i="114"/>
  <c r="X1275" i="114" s="1"/>
  <c r="W1276" i="114"/>
  <c r="X1276" i="114" s="1"/>
  <c r="W1277" i="114"/>
  <c r="X1277" i="114" s="1"/>
  <c r="W1278" i="114"/>
  <c r="X1278" i="114" s="1"/>
  <c r="W1279" i="114"/>
  <c r="X1279" i="114" s="1"/>
  <c r="W1280" i="114"/>
  <c r="X1280" i="114" s="1"/>
  <c r="W1281" i="114"/>
  <c r="X1281" i="114" s="1"/>
  <c r="W1282" i="114"/>
  <c r="X1282" i="114" s="1"/>
  <c r="W1283" i="114"/>
  <c r="X1283" i="114" s="1"/>
  <c r="W1284" i="114"/>
  <c r="X1284" i="114" s="1"/>
  <c r="W1285" i="114"/>
  <c r="X1285" i="114" s="1"/>
  <c r="W1286" i="114"/>
  <c r="X1286" i="114" s="1"/>
  <c r="W1287" i="114"/>
  <c r="X1287" i="114" s="1"/>
  <c r="W1288" i="114"/>
  <c r="X1288" i="114" s="1"/>
  <c r="W1289" i="114"/>
  <c r="X1289" i="114" s="1"/>
  <c r="W1290" i="114"/>
  <c r="X1290" i="114" s="1"/>
  <c r="W1291" i="114"/>
  <c r="X1291" i="114" s="1"/>
  <c r="W1292" i="114"/>
  <c r="X1292" i="114" s="1"/>
  <c r="W1293" i="114"/>
  <c r="X1293" i="114" s="1"/>
  <c r="W1294" i="114"/>
  <c r="X1294" i="114" s="1"/>
  <c r="W1295" i="114"/>
  <c r="X1295" i="114" s="1"/>
  <c r="W1296" i="114"/>
  <c r="X1296" i="114" s="1"/>
  <c r="W1297" i="114"/>
  <c r="X1297" i="114" s="1"/>
  <c r="W1298" i="114"/>
  <c r="X1298" i="114" s="1"/>
  <c r="W1299" i="114"/>
  <c r="X1299" i="114" s="1"/>
  <c r="W1300" i="114"/>
  <c r="X1300" i="114" s="1"/>
  <c r="W1301" i="114"/>
  <c r="X1301" i="114" s="1"/>
  <c r="W1302" i="114"/>
  <c r="X1302" i="114" s="1"/>
  <c r="W1303" i="114"/>
  <c r="X1303" i="114" s="1"/>
  <c r="W1304" i="114"/>
  <c r="X1304" i="114" s="1"/>
  <c r="W1305" i="114"/>
  <c r="X1305" i="114" s="1"/>
  <c r="W1306" i="114"/>
  <c r="X1306" i="114" s="1"/>
  <c r="W1307" i="114"/>
  <c r="X1307" i="114" s="1"/>
  <c r="W1308" i="114"/>
  <c r="X1308" i="114" s="1"/>
  <c r="W1309" i="114"/>
  <c r="X1309" i="114" s="1"/>
  <c r="W1310" i="114"/>
  <c r="X1310" i="114" s="1"/>
  <c r="W1311" i="114"/>
  <c r="X1311" i="114" s="1"/>
  <c r="W1312" i="114"/>
  <c r="X1312" i="114" s="1"/>
  <c r="W1313" i="114"/>
  <c r="X1313" i="114" s="1"/>
  <c r="W1314" i="114"/>
  <c r="X1314" i="114" s="1"/>
  <c r="W1315" i="114"/>
  <c r="X1315" i="114" s="1"/>
  <c r="W1316" i="114"/>
  <c r="X1316" i="114" s="1"/>
  <c r="W1317" i="114"/>
  <c r="X1317" i="114" s="1"/>
  <c r="W1318" i="114"/>
  <c r="X1318" i="114" s="1"/>
  <c r="W1319" i="114"/>
  <c r="X1319" i="114" s="1"/>
  <c r="W1320" i="114"/>
  <c r="X1320" i="114" s="1"/>
  <c r="W1321" i="114"/>
  <c r="X1321" i="114" s="1"/>
  <c r="W1322" i="114"/>
  <c r="X1322" i="114" s="1"/>
  <c r="W1323" i="114"/>
  <c r="X1323" i="114" s="1"/>
  <c r="W1324" i="114"/>
  <c r="X1324" i="114" s="1"/>
  <c r="W1325" i="114"/>
  <c r="X1325" i="114" s="1"/>
  <c r="W1326" i="114"/>
  <c r="X1326" i="114" s="1"/>
  <c r="W1327" i="114"/>
  <c r="X1327" i="114" s="1"/>
  <c r="W1328" i="114"/>
  <c r="X1328" i="114" s="1"/>
  <c r="W1329" i="114"/>
  <c r="X1329" i="114" s="1"/>
  <c r="W369" i="114"/>
  <c r="X369" i="114" s="1"/>
  <c r="S369" i="114"/>
  <c r="X1450" i="114" l="1"/>
  <c r="V370" i="114"/>
  <c r="V371" i="114"/>
  <c r="V372" i="114"/>
  <c r="V373" i="114"/>
  <c r="V374" i="114"/>
  <c r="V375" i="114"/>
  <c r="V376" i="114"/>
  <c r="V377" i="114"/>
  <c r="V378" i="114"/>
  <c r="V379" i="114"/>
  <c r="V380" i="114"/>
  <c r="V381" i="114"/>
  <c r="V382" i="114"/>
  <c r="V383" i="114"/>
  <c r="V384" i="114"/>
  <c r="V385" i="114"/>
  <c r="V386" i="114"/>
  <c r="V387" i="114"/>
  <c r="V388" i="114"/>
  <c r="V389" i="114"/>
  <c r="V390" i="114"/>
  <c r="V391" i="114"/>
  <c r="V392" i="114"/>
  <c r="V393" i="114"/>
  <c r="V394" i="114"/>
  <c r="V395" i="114"/>
  <c r="V396" i="114"/>
  <c r="V397" i="114"/>
  <c r="V398" i="114"/>
  <c r="V399" i="114"/>
  <c r="V400" i="114"/>
  <c r="V401" i="114"/>
  <c r="V402" i="114"/>
  <c r="V403" i="114"/>
  <c r="V404" i="114"/>
  <c r="V405" i="114"/>
  <c r="V406" i="114"/>
  <c r="V407" i="114"/>
  <c r="V408" i="114"/>
  <c r="V409" i="114"/>
  <c r="V410" i="114"/>
  <c r="V411" i="114"/>
  <c r="V412" i="114"/>
  <c r="V413" i="114"/>
  <c r="V414" i="114"/>
  <c r="V415" i="114"/>
  <c r="V416" i="114"/>
  <c r="V417" i="114"/>
  <c r="V418" i="114"/>
  <c r="V419" i="114"/>
  <c r="V420" i="114"/>
  <c r="V421" i="114"/>
  <c r="V422" i="114"/>
  <c r="V423" i="114"/>
  <c r="V424" i="114"/>
  <c r="V425" i="114"/>
  <c r="V426" i="114"/>
  <c r="V427" i="114"/>
  <c r="V428" i="114"/>
  <c r="V429" i="114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79" i="114"/>
  <c r="V480" i="114"/>
  <c r="V481" i="114"/>
  <c r="V482" i="114"/>
  <c r="V483" i="114"/>
  <c r="V484" i="114"/>
  <c r="V485" i="114"/>
  <c r="V486" i="114"/>
  <c r="V487" i="114"/>
  <c r="V488" i="114"/>
  <c r="V489" i="114"/>
  <c r="V490" i="114"/>
  <c r="V491" i="114"/>
  <c r="V492" i="114"/>
  <c r="V493" i="114"/>
  <c r="V494" i="114"/>
  <c r="V495" i="114"/>
  <c r="V496" i="114"/>
  <c r="V497" i="114"/>
  <c r="V498" i="114"/>
  <c r="V499" i="114"/>
  <c r="V500" i="114"/>
  <c r="V501" i="114"/>
  <c r="V502" i="114"/>
  <c r="V503" i="114"/>
  <c r="V504" i="114"/>
  <c r="V505" i="114"/>
  <c r="V506" i="114"/>
  <c r="V507" i="114"/>
  <c r="V508" i="114"/>
  <c r="V509" i="114"/>
  <c r="V510" i="114"/>
  <c r="V511" i="114"/>
  <c r="V512" i="114"/>
  <c r="V513" i="114"/>
  <c r="V514" i="114"/>
  <c r="V515" i="114"/>
  <c r="V516" i="114"/>
  <c r="V517" i="114"/>
  <c r="V518" i="114"/>
  <c r="V519" i="114"/>
  <c r="V520" i="114"/>
  <c r="V521" i="114"/>
  <c r="V522" i="114"/>
  <c r="V523" i="114"/>
  <c r="V524" i="114"/>
  <c r="V525" i="114"/>
  <c r="V526" i="114"/>
  <c r="V527" i="114"/>
  <c r="V528" i="114"/>
  <c r="V529" i="114"/>
  <c r="V530" i="114"/>
  <c r="V531" i="114"/>
  <c r="V532" i="114"/>
  <c r="V533" i="114"/>
  <c r="V534" i="114"/>
  <c r="V535" i="114"/>
  <c r="V536" i="114"/>
  <c r="V537" i="114"/>
  <c r="V538" i="114"/>
  <c r="V539" i="114"/>
  <c r="V540" i="114"/>
  <c r="V541" i="114"/>
  <c r="V542" i="114"/>
  <c r="V543" i="114"/>
  <c r="V544" i="114"/>
  <c r="V545" i="114"/>
  <c r="V546" i="114"/>
  <c r="V547" i="114"/>
  <c r="V548" i="114"/>
  <c r="V549" i="114"/>
  <c r="V550" i="114"/>
  <c r="V551" i="114"/>
  <c r="V552" i="114"/>
  <c r="V553" i="114"/>
  <c r="V554" i="114"/>
  <c r="V555" i="114"/>
  <c r="V556" i="114"/>
  <c r="V557" i="114"/>
  <c r="V558" i="114"/>
  <c r="V559" i="114"/>
  <c r="V560" i="114"/>
  <c r="V561" i="114"/>
  <c r="V562" i="114"/>
  <c r="V563" i="114"/>
  <c r="V564" i="114"/>
  <c r="V565" i="114"/>
  <c r="V566" i="114"/>
  <c r="V567" i="114"/>
  <c r="V568" i="114"/>
  <c r="V569" i="114"/>
  <c r="V570" i="114"/>
  <c r="V571" i="114"/>
  <c r="V572" i="114"/>
  <c r="V573" i="114"/>
  <c r="V574" i="114"/>
  <c r="V575" i="114"/>
  <c r="V576" i="114"/>
  <c r="V577" i="114"/>
  <c r="V578" i="114"/>
  <c r="V579" i="114"/>
  <c r="V580" i="114"/>
  <c r="V581" i="114"/>
  <c r="V582" i="114"/>
  <c r="V583" i="114"/>
  <c r="V584" i="114"/>
  <c r="V585" i="114"/>
  <c r="V586" i="114"/>
  <c r="V587" i="114"/>
  <c r="V588" i="114"/>
  <c r="V589" i="114"/>
  <c r="V590" i="114"/>
  <c r="V591" i="114"/>
  <c r="V592" i="114"/>
  <c r="V593" i="114"/>
  <c r="V594" i="114"/>
  <c r="V595" i="114"/>
  <c r="V596" i="114"/>
  <c r="V597" i="114"/>
  <c r="V598" i="114"/>
  <c r="V599" i="114"/>
  <c r="V600" i="114"/>
  <c r="V601" i="114"/>
  <c r="V602" i="114"/>
  <c r="V603" i="114"/>
  <c r="V604" i="114"/>
  <c r="V605" i="114"/>
  <c r="V606" i="114"/>
  <c r="V607" i="114"/>
  <c r="V608" i="114"/>
  <c r="V609" i="114"/>
  <c r="V610" i="114"/>
  <c r="V611" i="114"/>
  <c r="V612" i="114"/>
  <c r="V613" i="114"/>
  <c r="V614" i="114"/>
  <c r="V615" i="114"/>
  <c r="V616" i="114"/>
  <c r="V617" i="114"/>
  <c r="V618" i="114"/>
  <c r="V619" i="114"/>
  <c r="V620" i="114"/>
  <c r="V621" i="114"/>
  <c r="V622" i="114"/>
  <c r="V623" i="114"/>
  <c r="V624" i="114"/>
  <c r="V625" i="114"/>
  <c r="V626" i="114"/>
  <c r="V627" i="114"/>
  <c r="V628" i="114"/>
  <c r="V629" i="114"/>
  <c r="V630" i="114"/>
  <c r="V631" i="114"/>
  <c r="V632" i="114"/>
  <c r="V633" i="114"/>
  <c r="V634" i="114"/>
  <c r="V635" i="114"/>
  <c r="V636" i="114"/>
  <c r="V637" i="114"/>
  <c r="V638" i="114"/>
  <c r="V639" i="114"/>
  <c r="V640" i="114"/>
  <c r="V641" i="114"/>
  <c r="V642" i="114"/>
  <c r="V643" i="114"/>
  <c r="V644" i="114"/>
  <c r="V645" i="114"/>
  <c r="V646" i="114"/>
  <c r="V647" i="114"/>
  <c r="V648" i="114"/>
  <c r="V649" i="114"/>
  <c r="V650" i="114"/>
  <c r="V651" i="114"/>
  <c r="V652" i="114"/>
  <c r="V653" i="114"/>
  <c r="V654" i="114"/>
  <c r="V655" i="114"/>
  <c r="V656" i="114"/>
  <c r="V657" i="114"/>
  <c r="V658" i="114"/>
  <c r="V659" i="114"/>
  <c r="V660" i="114"/>
  <c r="V661" i="114"/>
  <c r="V662" i="114"/>
  <c r="V663" i="114"/>
  <c r="V664" i="114"/>
  <c r="V665" i="114"/>
  <c r="V666" i="114"/>
  <c r="V667" i="114"/>
  <c r="V668" i="114"/>
  <c r="V669" i="114"/>
  <c r="V670" i="114"/>
  <c r="V671" i="114"/>
  <c r="V672" i="114"/>
  <c r="V673" i="114"/>
  <c r="V674" i="114"/>
  <c r="V675" i="114"/>
  <c r="V676" i="114"/>
  <c r="V677" i="114"/>
  <c r="V678" i="114"/>
  <c r="V679" i="114"/>
  <c r="V680" i="114"/>
  <c r="V681" i="114"/>
  <c r="V682" i="114"/>
  <c r="V683" i="114"/>
  <c r="V684" i="114"/>
  <c r="V685" i="114"/>
  <c r="V686" i="114"/>
  <c r="V687" i="114"/>
  <c r="V688" i="114"/>
  <c r="V689" i="114"/>
  <c r="V690" i="114"/>
  <c r="V691" i="114"/>
  <c r="V692" i="114"/>
  <c r="V693" i="114"/>
  <c r="V694" i="114"/>
  <c r="V695" i="114"/>
  <c r="V696" i="114"/>
  <c r="V697" i="114"/>
  <c r="V698" i="114"/>
  <c r="V699" i="114"/>
  <c r="V700" i="114"/>
  <c r="V701" i="114"/>
  <c r="V702" i="114"/>
  <c r="V703" i="114"/>
  <c r="V704" i="114"/>
  <c r="V705" i="114"/>
  <c r="V706" i="114"/>
  <c r="V707" i="114"/>
  <c r="V708" i="114"/>
  <c r="V709" i="114"/>
  <c r="V710" i="114"/>
  <c r="V711" i="114"/>
  <c r="V712" i="114"/>
  <c r="V713" i="114"/>
  <c r="V714" i="114"/>
  <c r="V715" i="114"/>
  <c r="V716" i="114"/>
  <c r="V717" i="114"/>
  <c r="V718" i="114"/>
  <c r="V719" i="114"/>
  <c r="V720" i="114"/>
  <c r="V721" i="114"/>
  <c r="V722" i="114"/>
  <c r="V723" i="114"/>
  <c r="V724" i="114"/>
  <c r="V725" i="114"/>
  <c r="V726" i="114"/>
  <c r="V727" i="114"/>
  <c r="V72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755" i="114"/>
  <c r="V756" i="114"/>
  <c r="V757" i="114"/>
  <c r="V758" i="114"/>
  <c r="V759" i="114"/>
  <c r="V760" i="114"/>
  <c r="V761" i="114"/>
  <c r="V762" i="114"/>
  <c r="V763" i="114"/>
  <c r="V764" i="114"/>
  <c r="V765" i="114"/>
  <c r="V766" i="114"/>
  <c r="V767" i="114"/>
  <c r="V768" i="114"/>
  <c r="V769" i="114"/>
  <c r="V770" i="114"/>
  <c r="V771" i="114"/>
  <c r="V772" i="114"/>
  <c r="V773" i="114"/>
  <c r="V774" i="114"/>
  <c r="V775" i="114"/>
  <c r="V776" i="114"/>
  <c r="V777" i="114"/>
  <c r="V778" i="114"/>
  <c r="V779" i="114"/>
  <c r="V780" i="114"/>
  <c r="V781" i="114"/>
  <c r="V782" i="114"/>
  <c r="V783" i="114"/>
  <c r="V784" i="114"/>
  <c r="V785" i="114"/>
  <c r="V786" i="114"/>
  <c r="V787" i="114"/>
  <c r="V788" i="114"/>
  <c r="V789" i="114"/>
  <c r="V790" i="114"/>
  <c r="V791" i="114"/>
  <c r="V792" i="114"/>
  <c r="V793" i="114"/>
  <c r="V794" i="114"/>
  <c r="V795" i="114"/>
  <c r="V796" i="114"/>
  <c r="V797" i="114"/>
  <c r="V798" i="114"/>
  <c r="V799" i="114"/>
  <c r="V800" i="114"/>
  <c r="V801" i="114"/>
  <c r="V802" i="114"/>
  <c r="V803" i="114"/>
  <c r="V804" i="114"/>
  <c r="V805" i="114"/>
  <c r="V806" i="114"/>
  <c r="V807" i="114"/>
  <c r="V808" i="114"/>
  <c r="V809" i="114"/>
  <c r="V810" i="114"/>
  <c r="V811" i="114"/>
  <c r="V812" i="114"/>
  <c r="V813" i="114"/>
  <c r="V814" i="114"/>
  <c r="V815" i="114"/>
  <c r="V816" i="114"/>
  <c r="V817" i="114"/>
  <c r="V818" i="114"/>
  <c r="V819" i="114"/>
  <c r="V820" i="114"/>
  <c r="V821" i="114"/>
  <c r="V822" i="114"/>
  <c r="V823" i="114"/>
  <c r="V824" i="114"/>
  <c r="V825" i="114"/>
  <c r="V826" i="114"/>
  <c r="V827" i="114"/>
  <c r="V828" i="114"/>
  <c r="V829" i="114"/>
  <c r="V830" i="114"/>
  <c r="V831" i="114"/>
  <c r="V832" i="114"/>
  <c r="V833" i="114"/>
  <c r="V834" i="114"/>
  <c r="V835" i="114"/>
  <c r="V836" i="114"/>
  <c r="V837" i="114"/>
  <c r="V838" i="114"/>
  <c r="V839" i="114"/>
  <c r="V840" i="114"/>
  <c r="V841" i="114"/>
  <c r="V842" i="114"/>
  <c r="V843" i="114"/>
  <c r="V844" i="114"/>
  <c r="V845" i="114"/>
  <c r="V846" i="114"/>
  <c r="V847" i="114"/>
  <c r="V848" i="114"/>
  <c r="V849" i="114"/>
  <c r="V850" i="114"/>
  <c r="V851" i="114"/>
  <c r="V852" i="114"/>
  <c r="V853" i="114"/>
  <c r="V854" i="114"/>
  <c r="V855" i="114"/>
  <c r="V856" i="114"/>
  <c r="V857" i="114"/>
  <c r="V858" i="114"/>
  <c r="V859" i="114"/>
  <c r="V860" i="114"/>
  <c r="V861" i="114"/>
  <c r="V862" i="114"/>
  <c r="V863" i="114"/>
  <c r="V864" i="114"/>
  <c r="V865" i="114"/>
  <c r="V866" i="114"/>
  <c r="V867" i="114"/>
  <c r="V868" i="114"/>
  <c r="V869" i="114"/>
  <c r="V870" i="114"/>
  <c r="V871" i="114"/>
  <c r="V872" i="114"/>
  <c r="V873" i="114"/>
  <c r="V874" i="114"/>
  <c r="V875" i="114"/>
  <c r="V876" i="114"/>
  <c r="V877" i="114"/>
  <c r="V878" i="114"/>
  <c r="V879" i="114"/>
  <c r="V880" i="114"/>
  <c r="V881" i="114"/>
  <c r="V882" i="114"/>
  <c r="V883" i="114"/>
  <c r="V884" i="114"/>
  <c r="V885" i="114"/>
  <c r="V886" i="114"/>
  <c r="V887" i="114"/>
  <c r="V888" i="114"/>
  <c r="V889" i="114"/>
  <c r="V890" i="114"/>
  <c r="V891" i="114"/>
  <c r="V892" i="114"/>
  <c r="V893" i="114"/>
  <c r="V894" i="114"/>
  <c r="V895" i="114"/>
  <c r="V896" i="114"/>
  <c r="V897" i="114"/>
  <c r="V898" i="114"/>
  <c r="V899" i="114"/>
  <c r="V900" i="114"/>
  <c r="V901" i="114"/>
  <c r="V902" i="114"/>
  <c r="V903" i="114"/>
  <c r="V904" i="114"/>
  <c r="V905" i="114"/>
  <c r="V906" i="114"/>
  <c r="V907" i="114"/>
  <c r="V908" i="114"/>
  <c r="V909" i="114"/>
  <c r="V910" i="114"/>
  <c r="V911" i="114"/>
  <c r="V912" i="114"/>
  <c r="V913" i="114"/>
  <c r="V914" i="114"/>
  <c r="V915" i="114"/>
  <c r="V916" i="114"/>
  <c r="V917" i="114"/>
  <c r="V918" i="114"/>
  <c r="V919" i="114"/>
  <c r="V920" i="114"/>
  <c r="V921" i="114"/>
  <c r="V922" i="114"/>
  <c r="V923" i="114"/>
  <c r="V924" i="114"/>
  <c r="V925" i="114"/>
  <c r="V926" i="114"/>
  <c r="V927" i="114"/>
  <c r="V928" i="114"/>
  <c r="V929" i="114"/>
  <c r="V930" i="114"/>
  <c r="V931" i="114"/>
  <c r="V932" i="114"/>
  <c r="V933" i="114"/>
  <c r="V934" i="114"/>
  <c r="V935" i="114"/>
  <c r="V936" i="114"/>
  <c r="V937" i="114"/>
  <c r="V938" i="114"/>
  <c r="V939" i="114"/>
  <c r="V940" i="114"/>
  <c r="V941" i="114"/>
  <c r="V942" i="114"/>
  <c r="V943" i="114"/>
  <c r="V944" i="114"/>
  <c r="V945" i="114"/>
  <c r="V946" i="114"/>
  <c r="V947" i="114"/>
  <c r="V948" i="114"/>
  <c r="V949" i="114"/>
  <c r="V950" i="114"/>
  <c r="V951" i="114"/>
  <c r="V952" i="114"/>
  <c r="V953" i="114"/>
  <c r="V954" i="114"/>
  <c r="V955" i="114"/>
  <c r="V956" i="114"/>
  <c r="V957" i="114"/>
  <c r="V958" i="114"/>
  <c r="V959" i="114"/>
  <c r="V960" i="114"/>
  <c r="V961" i="114"/>
  <c r="V962" i="114"/>
  <c r="V963" i="114"/>
  <c r="V964" i="114"/>
  <c r="V965" i="114"/>
  <c r="V966" i="114"/>
  <c r="V967" i="114"/>
  <c r="V968" i="114"/>
  <c r="V969" i="114"/>
  <c r="V970" i="114"/>
  <c r="V971" i="114"/>
  <c r="V972" i="114"/>
  <c r="V973" i="114"/>
  <c r="V974" i="114"/>
  <c r="V975" i="114"/>
  <c r="V976" i="114"/>
  <c r="V977" i="114"/>
  <c r="V978" i="114"/>
  <c r="V979" i="114"/>
  <c r="V980" i="114"/>
  <c r="V981" i="114"/>
  <c r="V982" i="114"/>
  <c r="V983" i="114"/>
  <c r="V984" i="114"/>
  <c r="V985" i="114"/>
  <c r="V986" i="114"/>
  <c r="V987" i="114"/>
  <c r="V988" i="114"/>
  <c r="V989" i="114"/>
  <c r="V990" i="114"/>
  <c r="V991" i="114"/>
  <c r="V992" i="114"/>
  <c r="V993" i="114"/>
  <c r="V994" i="114"/>
  <c r="V995" i="114"/>
  <c r="V996" i="114"/>
  <c r="V997" i="114"/>
  <c r="V998" i="114"/>
  <c r="V999" i="114"/>
  <c r="V1000" i="114"/>
  <c r="V1001" i="114"/>
  <c r="V1002" i="114"/>
  <c r="V1003" i="114"/>
  <c r="V1004" i="114"/>
  <c r="V1005" i="114"/>
  <c r="V1006" i="114"/>
  <c r="V1007" i="114"/>
  <c r="V1008" i="114"/>
  <c r="V1009" i="114"/>
  <c r="V1010" i="114"/>
  <c r="V1011" i="114"/>
  <c r="V1012" i="114"/>
  <c r="V1013" i="114"/>
  <c r="V1014" i="114"/>
  <c r="V1015" i="114"/>
  <c r="V1016" i="114"/>
  <c r="V1017" i="114"/>
  <c r="V1018" i="114"/>
  <c r="V1019" i="114"/>
  <c r="V1020" i="114"/>
  <c r="V1021" i="114"/>
  <c r="V1022" i="114"/>
  <c r="V1023" i="114"/>
  <c r="V1024" i="114"/>
  <c r="V1025" i="114"/>
  <c r="V1026" i="114"/>
  <c r="V1027" i="114"/>
  <c r="V1028" i="114"/>
  <c r="V1029" i="114"/>
  <c r="V1030" i="114"/>
  <c r="V1031" i="114"/>
  <c r="V1032" i="114"/>
  <c r="V1033" i="114"/>
  <c r="V1034" i="114"/>
  <c r="V1035" i="114"/>
  <c r="V1036" i="114"/>
  <c r="V1037" i="114"/>
  <c r="V1038" i="114"/>
  <c r="V1039" i="114"/>
  <c r="V1040" i="114"/>
  <c r="V1041" i="114"/>
  <c r="V1042" i="114"/>
  <c r="V1043" i="114"/>
  <c r="V1044" i="114"/>
  <c r="V1045" i="114"/>
  <c r="V1046" i="114"/>
  <c r="V1047" i="114"/>
  <c r="V1048" i="114"/>
  <c r="V1049" i="114"/>
  <c r="V1050" i="114"/>
  <c r="V1051" i="114"/>
  <c r="V1052" i="114"/>
  <c r="V1053" i="114"/>
  <c r="V1054" i="114"/>
  <c r="V1055" i="114"/>
  <c r="V1056" i="114"/>
  <c r="V1057" i="114"/>
  <c r="V1058" i="114"/>
  <c r="V1059" i="114"/>
  <c r="V1060" i="114"/>
  <c r="V1061" i="114"/>
  <c r="V1062" i="114"/>
  <c r="V1063" i="114"/>
  <c r="V1064" i="114"/>
  <c r="V1065" i="114"/>
  <c r="V1066" i="114"/>
  <c r="V1067" i="114"/>
  <c r="V1068" i="114"/>
  <c r="V1069" i="114"/>
  <c r="V1070" i="114"/>
  <c r="V1071" i="114"/>
  <c r="V1072" i="114"/>
  <c r="V1073" i="114"/>
  <c r="V1074" i="114"/>
  <c r="V1075" i="114"/>
  <c r="V1076" i="114"/>
  <c r="V1077" i="114"/>
  <c r="V1078" i="114"/>
  <c r="V1079" i="114"/>
  <c r="V1080" i="114"/>
  <c r="V1081" i="114"/>
  <c r="V1082" i="114"/>
  <c r="V1083" i="114"/>
  <c r="V1084" i="114"/>
  <c r="V1085" i="114"/>
  <c r="V1086" i="114"/>
  <c r="V1087" i="114"/>
  <c r="V1088" i="114"/>
  <c r="V1089" i="114"/>
  <c r="V1090" i="114"/>
  <c r="V1091" i="114"/>
  <c r="V1092" i="114"/>
  <c r="V1093" i="114"/>
  <c r="V1094" i="114"/>
  <c r="V1095" i="114"/>
  <c r="V1096" i="114"/>
  <c r="V1097" i="114"/>
  <c r="V1098" i="114"/>
  <c r="V1099" i="114"/>
  <c r="V1100" i="114"/>
  <c r="V1101" i="114"/>
  <c r="V1102" i="114"/>
  <c r="V1103" i="114"/>
  <c r="V1104" i="114"/>
  <c r="V1105" i="114"/>
  <c r="V1106" i="114"/>
  <c r="V1107" i="114"/>
  <c r="V1108" i="114"/>
  <c r="V1109" i="114"/>
  <c r="V1110" i="114"/>
  <c r="V1111" i="114"/>
  <c r="V1112" i="114"/>
  <c r="V1113" i="114"/>
  <c r="V1114" i="114"/>
  <c r="V1115" i="114"/>
  <c r="V1116" i="114"/>
  <c r="V1117" i="114"/>
  <c r="V1118" i="114"/>
  <c r="V1119" i="114"/>
  <c r="V1120" i="114"/>
  <c r="V1121" i="114"/>
  <c r="V1122" i="114"/>
  <c r="V1123" i="114"/>
  <c r="V1124" i="114"/>
  <c r="V1125" i="114"/>
  <c r="V1126" i="114"/>
  <c r="V1127" i="114"/>
  <c r="V1128" i="114"/>
  <c r="V1129" i="114"/>
  <c r="V1130" i="114"/>
  <c r="V1131" i="114"/>
  <c r="V1132" i="114"/>
  <c r="V1133" i="114"/>
  <c r="V1134" i="114"/>
  <c r="V1135" i="114"/>
  <c r="V1136" i="114"/>
  <c r="V1137" i="114"/>
  <c r="V1138" i="114"/>
  <c r="V1139" i="114"/>
  <c r="V1140" i="114"/>
  <c r="V1141" i="114"/>
  <c r="V1142" i="114"/>
  <c r="V1143" i="114"/>
  <c r="V1144" i="114"/>
  <c r="V1145" i="114"/>
  <c r="V1146" i="114"/>
  <c r="V1147" i="114"/>
  <c r="V1148" i="114"/>
  <c r="V1149" i="114"/>
  <c r="V1150" i="114"/>
  <c r="V1151" i="114"/>
  <c r="V1152" i="114"/>
  <c r="V1153" i="114"/>
  <c r="V1154" i="114"/>
  <c r="V1155" i="114"/>
  <c r="V1156" i="114"/>
  <c r="V1157" i="114"/>
  <c r="V1158" i="114"/>
  <c r="V1159" i="114"/>
  <c r="V1160" i="114"/>
  <c r="V1161" i="114"/>
  <c r="V1162" i="114"/>
  <c r="V1163" i="114"/>
  <c r="V1164" i="114"/>
  <c r="V1165" i="114"/>
  <c r="V1166" i="114"/>
  <c r="V1167" i="114"/>
  <c r="V1168" i="114"/>
  <c r="V1169" i="114"/>
  <c r="V1170" i="114"/>
  <c r="V1171" i="114"/>
  <c r="V1172" i="114"/>
  <c r="V1173" i="114"/>
  <c r="V1174" i="114"/>
  <c r="V1175" i="114"/>
  <c r="V1176" i="114"/>
  <c r="V1177" i="114"/>
  <c r="V1178" i="114"/>
  <c r="V1179" i="114"/>
  <c r="V1180" i="114"/>
  <c r="V1181" i="114"/>
  <c r="V1182" i="114"/>
  <c r="V1183" i="114"/>
  <c r="V1184" i="114"/>
  <c r="V1185" i="114"/>
  <c r="V1186" i="114"/>
  <c r="V1187" i="114"/>
  <c r="V1188" i="114"/>
  <c r="V1189" i="114"/>
  <c r="V1190" i="114"/>
  <c r="V1191" i="114"/>
  <c r="V1192" i="114"/>
  <c r="V1193" i="114"/>
  <c r="V1194" i="114"/>
  <c r="V1195" i="114"/>
  <c r="V1196" i="114"/>
  <c r="V1197" i="114"/>
  <c r="V1198" i="114"/>
  <c r="V1199" i="114"/>
  <c r="V1200" i="114"/>
  <c r="V1201" i="114"/>
  <c r="V1202" i="114"/>
  <c r="V1203" i="114"/>
  <c r="V1204" i="114"/>
  <c r="V1205" i="114"/>
  <c r="V1206" i="114"/>
  <c r="V1207" i="114"/>
  <c r="V1208" i="114"/>
  <c r="V1209" i="114"/>
  <c r="V1210" i="114"/>
  <c r="V1211" i="114"/>
  <c r="V1212" i="114"/>
  <c r="V1213" i="114"/>
  <c r="V1214" i="114"/>
  <c r="V1215" i="114"/>
  <c r="V1216" i="114"/>
  <c r="V1217" i="114"/>
  <c r="V1218" i="114"/>
  <c r="V1219" i="114"/>
  <c r="V1220" i="114"/>
  <c r="V1221" i="114"/>
  <c r="V1222" i="114"/>
  <c r="V1223" i="114"/>
  <c r="V1224" i="114"/>
  <c r="V1225" i="114"/>
  <c r="V1226" i="114"/>
  <c r="V1227" i="114"/>
  <c r="V1228" i="114"/>
  <c r="V1229" i="114"/>
  <c r="V1230" i="114"/>
  <c r="V1231" i="114"/>
  <c r="V1232" i="114"/>
  <c r="V1233" i="114"/>
  <c r="V1234" i="114"/>
  <c r="V1235" i="114"/>
  <c r="V1236" i="114"/>
  <c r="V1237" i="114"/>
  <c r="V1238" i="114"/>
  <c r="V1239" i="114"/>
  <c r="V1240" i="114"/>
  <c r="V1241" i="114"/>
  <c r="V1242" i="114"/>
  <c r="V1243" i="114"/>
  <c r="V1244" i="114"/>
  <c r="V1245" i="114"/>
  <c r="V1246" i="114"/>
  <c r="V1247" i="114"/>
  <c r="V1248" i="114"/>
  <c r="V1249" i="114"/>
  <c r="V1250" i="114"/>
  <c r="V1251" i="114"/>
  <c r="V1252" i="114"/>
  <c r="V1253" i="114"/>
  <c r="V1254" i="114"/>
  <c r="V1255" i="114"/>
  <c r="V1256" i="114"/>
  <c r="V1257" i="114"/>
  <c r="V1258" i="114"/>
  <c r="V1259" i="114"/>
  <c r="V1260" i="114"/>
  <c r="V1261" i="114"/>
  <c r="V1262" i="114"/>
  <c r="V1263" i="114"/>
  <c r="V1264" i="114"/>
  <c r="V1265" i="114"/>
  <c r="V1266" i="114"/>
  <c r="V1267" i="114"/>
  <c r="V1268" i="114"/>
  <c r="V1269" i="114"/>
  <c r="V1270" i="114"/>
  <c r="V1271" i="114"/>
  <c r="V1272" i="114"/>
  <c r="V1273" i="114"/>
  <c r="V1274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369" i="114"/>
  <c r="T370" i="114" l="1"/>
  <c r="T371" i="114"/>
  <c r="T372" i="114"/>
  <c r="T373" i="114"/>
  <c r="T374" i="114"/>
  <c r="T375" i="114"/>
  <c r="T376" i="114"/>
  <c r="T377" i="114"/>
  <c r="T378" i="114"/>
  <c r="T379" i="114"/>
  <c r="T380" i="114"/>
  <c r="T381" i="114"/>
  <c r="T382" i="114"/>
  <c r="T383" i="114"/>
  <c r="T384" i="114"/>
  <c r="T385" i="114"/>
  <c r="T386" i="114"/>
  <c r="T387" i="114"/>
  <c r="T388" i="114"/>
  <c r="T389" i="114"/>
  <c r="T390" i="114"/>
  <c r="T391" i="114"/>
  <c r="T392" i="114"/>
  <c r="T393" i="114"/>
  <c r="T394" i="114"/>
  <c r="T395" i="114"/>
  <c r="T396" i="114"/>
  <c r="T397" i="114"/>
  <c r="T398" i="114"/>
  <c r="T399" i="114"/>
  <c r="T400" i="114"/>
  <c r="T401" i="114"/>
  <c r="T402" i="114"/>
  <c r="T403" i="114"/>
  <c r="T404" i="114"/>
  <c r="T405" i="114"/>
  <c r="T406" i="114"/>
  <c r="T407" i="114"/>
  <c r="T408" i="114"/>
  <c r="T409" i="114"/>
  <c r="T410" i="114"/>
  <c r="T411" i="114"/>
  <c r="T412" i="114"/>
  <c r="T413" i="114"/>
  <c r="T414" i="114"/>
  <c r="T415" i="114"/>
  <c r="T416" i="114"/>
  <c r="T417" i="114"/>
  <c r="T418" i="114"/>
  <c r="T419" i="114"/>
  <c r="T420" i="114"/>
  <c r="T421" i="114"/>
  <c r="T422" i="114"/>
  <c r="T423" i="114"/>
  <c r="T424" i="114"/>
  <c r="T425" i="114"/>
  <c r="T426" i="114"/>
  <c r="T427" i="114"/>
  <c r="T428" i="114"/>
  <c r="T429" i="114"/>
  <c r="T430" i="114"/>
  <c r="T431" i="114"/>
  <c r="T432" i="114"/>
  <c r="T433" i="114"/>
  <c r="T434" i="114"/>
  <c r="T435" i="114"/>
  <c r="T436" i="114"/>
  <c r="T437" i="114"/>
  <c r="T438" i="114"/>
  <c r="T439" i="114"/>
  <c r="T440" i="114"/>
  <c r="T441" i="114"/>
  <c r="T442" i="114"/>
  <c r="T443" i="114"/>
  <c r="T444" i="114"/>
  <c r="T445" i="114"/>
  <c r="T446" i="114"/>
  <c r="T447" i="114"/>
  <c r="T448" i="114"/>
  <c r="T449" i="114"/>
  <c r="T450" i="114"/>
  <c r="T451" i="114"/>
  <c r="T452" i="114"/>
  <c r="T453" i="114"/>
  <c r="T454" i="114"/>
  <c r="T455" i="114"/>
  <c r="T456" i="114"/>
  <c r="T457" i="114"/>
  <c r="T458" i="114"/>
  <c r="T459" i="114"/>
  <c r="T460" i="114"/>
  <c r="T461" i="114"/>
  <c r="T462" i="114"/>
  <c r="T463" i="114"/>
  <c r="T464" i="114"/>
  <c r="T465" i="114"/>
  <c r="T466" i="114"/>
  <c r="T467" i="114"/>
  <c r="T468" i="114"/>
  <c r="T469" i="114"/>
  <c r="T470" i="114"/>
  <c r="T471" i="114"/>
  <c r="T472" i="114"/>
  <c r="T473" i="114"/>
  <c r="T474" i="114"/>
  <c r="T475" i="114"/>
  <c r="T476" i="114"/>
  <c r="T477" i="114"/>
  <c r="T478" i="114"/>
  <c r="T479" i="114"/>
  <c r="T480" i="114"/>
  <c r="T481" i="114"/>
  <c r="T482" i="114"/>
  <c r="T483" i="114"/>
  <c r="T484" i="114"/>
  <c r="T485" i="114"/>
  <c r="T486" i="114"/>
  <c r="T487" i="114"/>
  <c r="T488" i="114"/>
  <c r="T489" i="114"/>
  <c r="T490" i="114"/>
  <c r="T491" i="114"/>
  <c r="T492" i="114"/>
  <c r="T493" i="114"/>
  <c r="T494" i="114"/>
  <c r="T495" i="114"/>
  <c r="T496" i="114"/>
  <c r="T497" i="114"/>
  <c r="T498" i="114"/>
  <c r="T499" i="114"/>
  <c r="T500" i="114"/>
  <c r="T501" i="114"/>
  <c r="T502" i="114"/>
  <c r="T503" i="114"/>
  <c r="T504" i="114"/>
  <c r="T505" i="114"/>
  <c r="T506" i="114"/>
  <c r="T507" i="114"/>
  <c r="T508" i="114"/>
  <c r="T509" i="114"/>
  <c r="T510" i="114"/>
  <c r="T511" i="114"/>
  <c r="T512" i="114"/>
  <c r="T513" i="114"/>
  <c r="T514" i="114"/>
  <c r="T515" i="114"/>
  <c r="T516" i="114"/>
  <c r="T517" i="114"/>
  <c r="T518" i="114"/>
  <c r="T519" i="114"/>
  <c r="T520" i="114"/>
  <c r="T521" i="114"/>
  <c r="T522" i="114"/>
  <c r="T523" i="114"/>
  <c r="T524" i="114"/>
  <c r="T525" i="114"/>
  <c r="T526" i="114"/>
  <c r="T527" i="114"/>
  <c r="T528" i="114"/>
  <c r="T529" i="114"/>
  <c r="T530" i="114"/>
  <c r="T531" i="114"/>
  <c r="T532" i="114"/>
  <c r="T533" i="114"/>
  <c r="T534" i="114"/>
  <c r="T535" i="114"/>
  <c r="T536" i="114"/>
  <c r="T537" i="114"/>
  <c r="T538" i="114"/>
  <c r="T539" i="114"/>
  <c r="T540" i="114"/>
  <c r="T541" i="114"/>
  <c r="T542" i="114"/>
  <c r="T543" i="114"/>
  <c r="T544" i="114"/>
  <c r="T545" i="114"/>
  <c r="T546" i="114"/>
  <c r="T547" i="114"/>
  <c r="T548" i="114"/>
  <c r="T549" i="114"/>
  <c r="T550" i="114"/>
  <c r="T551" i="114"/>
  <c r="T552" i="114"/>
  <c r="T553" i="114"/>
  <c r="T554" i="114"/>
  <c r="T555" i="114"/>
  <c r="T556" i="114"/>
  <c r="T557" i="114"/>
  <c r="T558" i="114"/>
  <c r="T559" i="114"/>
  <c r="T560" i="114"/>
  <c r="T561" i="114"/>
  <c r="T562" i="114"/>
  <c r="T563" i="114"/>
  <c r="T564" i="114"/>
  <c r="T565" i="114"/>
  <c r="T566" i="114"/>
  <c r="T567" i="114"/>
  <c r="T568" i="114"/>
  <c r="T569" i="114"/>
  <c r="T570" i="114"/>
  <c r="T571" i="114"/>
  <c r="T572" i="114"/>
  <c r="T573" i="114"/>
  <c r="T574" i="114"/>
  <c r="T575" i="114"/>
  <c r="T576" i="114"/>
  <c r="T577" i="114"/>
  <c r="T578" i="114"/>
  <c r="T579" i="114"/>
  <c r="T580" i="114"/>
  <c r="T581" i="114"/>
  <c r="T582" i="114"/>
  <c r="T583" i="114"/>
  <c r="T584" i="114"/>
  <c r="T585" i="114"/>
  <c r="T586" i="114"/>
  <c r="T587" i="114"/>
  <c r="T588" i="114"/>
  <c r="T589" i="114"/>
  <c r="T590" i="114"/>
  <c r="T591" i="114"/>
  <c r="T592" i="114"/>
  <c r="T593" i="114"/>
  <c r="T594" i="114"/>
  <c r="T595" i="114"/>
  <c r="T596" i="114"/>
  <c r="T597" i="114"/>
  <c r="T598" i="114"/>
  <c r="T599" i="114"/>
  <c r="T600" i="114"/>
  <c r="T601" i="114"/>
  <c r="T602" i="114"/>
  <c r="T603" i="114"/>
  <c r="T604" i="114"/>
  <c r="T605" i="114"/>
  <c r="T606" i="114"/>
  <c r="T607" i="114"/>
  <c r="T608" i="114"/>
  <c r="T609" i="114"/>
  <c r="T610" i="114"/>
  <c r="T611" i="114"/>
  <c r="T612" i="114"/>
  <c r="T613" i="114"/>
  <c r="T614" i="114"/>
  <c r="T615" i="114"/>
  <c r="T616" i="114"/>
  <c r="T617" i="114"/>
  <c r="T618" i="114"/>
  <c r="T619" i="114"/>
  <c r="T620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T650" i="114"/>
  <c r="T651" i="114"/>
  <c r="T652" i="114"/>
  <c r="T653" i="114"/>
  <c r="T654" i="114"/>
  <c r="T655" i="114"/>
  <c r="T656" i="114"/>
  <c r="T657" i="114"/>
  <c r="T658" i="114"/>
  <c r="T659" i="114"/>
  <c r="T660" i="114"/>
  <c r="T661" i="114"/>
  <c r="T662" i="114"/>
  <c r="T663" i="114"/>
  <c r="T664" i="114"/>
  <c r="T665" i="114"/>
  <c r="T666" i="114"/>
  <c r="T667" i="114"/>
  <c r="T668" i="114"/>
  <c r="T669" i="114"/>
  <c r="T670" i="114"/>
  <c r="T671" i="114"/>
  <c r="T672" i="114"/>
  <c r="T673" i="114"/>
  <c r="T674" i="114"/>
  <c r="T675" i="114"/>
  <c r="T676" i="114"/>
  <c r="T677" i="114"/>
  <c r="T678" i="114"/>
  <c r="T679" i="114"/>
  <c r="T680" i="114"/>
  <c r="T681" i="114"/>
  <c r="T682" i="114"/>
  <c r="T683" i="114"/>
  <c r="T684" i="114"/>
  <c r="T685" i="114"/>
  <c r="T686" i="114"/>
  <c r="T687" i="114"/>
  <c r="T688" i="114"/>
  <c r="T689" i="114"/>
  <c r="T690" i="114"/>
  <c r="T691" i="114"/>
  <c r="T692" i="114"/>
  <c r="T693" i="114"/>
  <c r="T694" i="114"/>
  <c r="T695" i="114"/>
  <c r="T696" i="114"/>
  <c r="T697" i="114"/>
  <c r="T698" i="114"/>
  <c r="T699" i="114"/>
  <c r="T700" i="114"/>
  <c r="T701" i="114"/>
  <c r="T702" i="114"/>
  <c r="T703" i="114"/>
  <c r="T704" i="114"/>
  <c r="T705" i="114"/>
  <c r="T706" i="114"/>
  <c r="T707" i="114"/>
  <c r="T708" i="114"/>
  <c r="T709" i="114"/>
  <c r="T710" i="114"/>
  <c r="T711" i="114"/>
  <c r="T712" i="114"/>
  <c r="T713" i="114"/>
  <c r="T714" i="114"/>
  <c r="T715" i="114"/>
  <c r="T716" i="114"/>
  <c r="T717" i="114"/>
  <c r="T718" i="114"/>
  <c r="T719" i="114"/>
  <c r="T720" i="114"/>
  <c r="T721" i="114"/>
  <c r="T722" i="114"/>
  <c r="T723" i="114"/>
  <c r="T724" i="114"/>
  <c r="T725" i="114"/>
  <c r="T726" i="114"/>
  <c r="T727" i="114"/>
  <c r="T728" i="114"/>
  <c r="T729" i="114"/>
  <c r="T730" i="114"/>
  <c r="T731" i="114"/>
  <c r="T732" i="114"/>
  <c r="T733" i="114"/>
  <c r="T734" i="114"/>
  <c r="T735" i="114"/>
  <c r="T736" i="114"/>
  <c r="T737" i="114"/>
  <c r="T738" i="114"/>
  <c r="T739" i="114"/>
  <c r="T740" i="114"/>
  <c r="T741" i="114"/>
  <c r="T742" i="114"/>
  <c r="T743" i="114"/>
  <c r="T744" i="114"/>
  <c r="T745" i="114"/>
  <c r="T746" i="114"/>
  <c r="T747" i="114"/>
  <c r="T748" i="114"/>
  <c r="T749" i="114"/>
  <c r="T750" i="114"/>
  <c r="T751" i="114"/>
  <c r="T752" i="114"/>
  <c r="T753" i="114"/>
  <c r="T754" i="114"/>
  <c r="T755" i="114"/>
  <c r="T756" i="114"/>
  <c r="T757" i="114"/>
  <c r="T758" i="114"/>
  <c r="T759" i="114"/>
  <c r="T760" i="114"/>
  <c r="T761" i="114"/>
  <c r="T762" i="114"/>
  <c r="T763" i="114"/>
  <c r="T764" i="114"/>
  <c r="T765" i="114"/>
  <c r="T766" i="114"/>
  <c r="T767" i="114"/>
  <c r="T768" i="114"/>
  <c r="T769" i="114"/>
  <c r="T770" i="114"/>
  <c r="T771" i="114"/>
  <c r="T772" i="114"/>
  <c r="T773" i="114"/>
  <c r="T774" i="114"/>
  <c r="T775" i="114"/>
  <c r="T776" i="114"/>
  <c r="T777" i="114"/>
  <c r="T778" i="114"/>
  <c r="T779" i="114"/>
  <c r="T780" i="114"/>
  <c r="T781" i="114"/>
  <c r="T782" i="114"/>
  <c r="T783" i="114"/>
  <c r="T784" i="114"/>
  <c r="T785" i="114"/>
  <c r="T786" i="114"/>
  <c r="T787" i="114"/>
  <c r="T788" i="114"/>
  <c r="T789" i="114"/>
  <c r="T790" i="114"/>
  <c r="T791" i="114"/>
  <c r="T792" i="114"/>
  <c r="T793" i="114"/>
  <c r="T794" i="114"/>
  <c r="T795" i="114"/>
  <c r="T796" i="114"/>
  <c r="T797" i="114"/>
  <c r="T798" i="114"/>
  <c r="T799" i="114"/>
  <c r="T800" i="114"/>
  <c r="T801" i="114"/>
  <c r="T802" i="114"/>
  <c r="T803" i="114"/>
  <c r="T804" i="114"/>
  <c r="T805" i="114"/>
  <c r="T806" i="114"/>
  <c r="T807" i="114"/>
  <c r="T808" i="114"/>
  <c r="T809" i="114"/>
  <c r="T810" i="114"/>
  <c r="T811" i="114"/>
  <c r="T812" i="114"/>
  <c r="T813" i="114"/>
  <c r="T814" i="114"/>
  <c r="T815" i="114"/>
  <c r="T816" i="114"/>
  <c r="T817" i="114"/>
  <c r="T818" i="114"/>
  <c r="T819" i="114"/>
  <c r="T820" i="114"/>
  <c r="T821" i="114"/>
  <c r="T822" i="114"/>
  <c r="T823" i="114"/>
  <c r="T824" i="114"/>
  <c r="T825" i="114"/>
  <c r="T826" i="114"/>
  <c r="T827" i="114"/>
  <c r="T828" i="114"/>
  <c r="T829" i="114"/>
  <c r="T830" i="114"/>
  <c r="T831" i="114"/>
  <c r="T832" i="114"/>
  <c r="T833" i="114"/>
  <c r="T834" i="114"/>
  <c r="T835" i="114"/>
  <c r="T836" i="114"/>
  <c r="T837" i="114"/>
  <c r="T838" i="114"/>
  <c r="T839" i="114"/>
  <c r="T840" i="114"/>
  <c r="T841" i="114"/>
  <c r="T842" i="114"/>
  <c r="T843" i="114"/>
  <c r="T844" i="114"/>
  <c r="T845" i="114"/>
  <c r="T846" i="114"/>
  <c r="T847" i="114"/>
  <c r="T848" i="114"/>
  <c r="T849" i="114"/>
  <c r="T850" i="114"/>
  <c r="T851" i="114"/>
  <c r="T852" i="114"/>
  <c r="T853" i="114"/>
  <c r="T854" i="114"/>
  <c r="T855" i="114"/>
  <c r="T856" i="114"/>
  <c r="T857" i="114"/>
  <c r="T858" i="114"/>
  <c r="T859" i="114"/>
  <c r="T860" i="114"/>
  <c r="T861" i="114"/>
  <c r="T862" i="114"/>
  <c r="T863" i="114"/>
  <c r="T864" i="114"/>
  <c r="T865" i="114"/>
  <c r="T866" i="114"/>
  <c r="T867" i="114"/>
  <c r="T868" i="114"/>
  <c r="T869" i="114"/>
  <c r="T870" i="114"/>
  <c r="T871" i="114"/>
  <c r="T872" i="114"/>
  <c r="T873" i="114"/>
  <c r="T874" i="114"/>
  <c r="T875" i="114"/>
  <c r="T876" i="114"/>
  <c r="T877" i="114"/>
  <c r="T878" i="114"/>
  <c r="T879" i="114"/>
  <c r="T880" i="114"/>
  <c r="T881" i="114"/>
  <c r="T882" i="114"/>
  <c r="T883" i="114"/>
  <c r="T884" i="114"/>
  <c r="T885" i="114"/>
  <c r="T886" i="114"/>
  <c r="T887" i="114"/>
  <c r="T888" i="114"/>
  <c r="T889" i="114"/>
  <c r="T890" i="114"/>
  <c r="T891" i="114"/>
  <c r="T892" i="114"/>
  <c r="T893" i="114"/>
  <c r="T894" i="114"/>
  <c r="T895" i="114"/>
  <c r="T896" i="114"/>
  <c r="T897" i="114"/>
  <c r="T898" i="114"/>
  <c r="T899" i="114"/>
  <c r="T900" i="114"/>
  <c r="T901" i="114"/>
  <c r="T902" i="114"/>
  <c r="T903" i="114"/>
  <c r="T904" i="114"/>
  <c r="T905" i="114"/>
  <c r="T906" i="114"/>
  <c r="T907" i="114"/>
  <c r="T908" i="114"/>
  <c r="T909" i="114"/>
  <c r="T910" i="114"/>
  <c r="T911" i="114"/>
  <c r="T912" i="114"/>
  <c r="T913" i="114"/>
  <c r="T914" i="114"/>
  <c r="T915" i="114"/>
  <c r="T916" i="114"/>
  <c r="T917" i="114"/>
  <c r="T918" i="114"/>
  <c r="T919" i="114"/>
  <c r="T920" i="114"/>
  <c r="T921" i="114"/>
  <c r="T922" i="114"/>
  <c r="T923" i="114"/>
  <c r="T924" i="114"/>
  <c r="T925" i="114"/>
  <c r="T926" i="114"/>
  <c r="T927" i="114"/>
  <c r="T928" i="114"/>
  <c r="T929" i="114"/>
  <c r="T930" i="114"/>
  <c r="T931" i="114"/>
  <c r="T932" i="114"/>
  <c r="T933" i="114"/>
  <c r="T934" i="114"/>
  <c r="T935" i="114"/>
  <c r="T936" i="114"/>
  <c r="T937" i="114"/>
  <c r="T938" i="114"/>
  <c r="T939" i="114"/>
  <c r="T940" i="114"/>
  <c r="T941" i="114"/>
  <c r="T942" i="114"/>
  <c r="T943" i="114"/>
  <c r="T944" i="114"/>
  <c r="T945" i="114"/>
  <c r="T946" i="114"/>
  <c r="T947" i="114"/>
  <c r="T948" i="114"/>
  <c r="T949" i="114"/>
  <c r="T950" i="114"/>
  <c r="T951" i="114"/>
  <c r="T952" i="114"/>
  <c r="T953" i="114"/>
  <c r="T954" i="114"/>
  <c r="T955" i="114"/>
  <c r="T956" i="114"/>
  <c r="T957" i="114"/>
  <c r="T958" i="114"/>
  <c r="T959" i="114"/>
  <c r="T960" i="114"/>
  <c r="T961" i="114"/>
  <c r="T962" i="114"/>
  <c r="T963" i="114"/>
  <c r="T964" i="114"/>
  <c r="T965" i="114"/>
  <c r="T966" i="114"/>
  <c r="T967" i="114"/>
  <c r="T968" i="114"/>
  <c r="T969" i="114"/>
  <c r="T970" i="114"/>
  <c r="T971" i="114"/>
  <c r="T972" i="114"/>
  <c r="T973" i="114"/>
  <c r="T974" i="114"/>
  <c r="T975" i="114"/>
  <c r="T976" i="114"/>
  <c r="T977" i="114"/>
  <c r="T978" i="114"/>
  <c r="T979" i="114"/>
  <c r="T980" i="114"/>
  <c r="T981" i="114"/>
  <c r="T982" i="114"/>
  <c r="T983" i="114"/>
  <c r="T984" i="114"/>
  <c r="T985" i="114"/>
  <c r="T986" i="114"/>
  <c r="T987" i="114"/>
  <c r="T988" i="114"/>
  <c r="T989" i="114"/>
  <c r="T990" i="114"/>
  <c r="T991" i="114"/>
  <c r="T992" i="114"/>
  <c r="T993" i="114"/>
  <c r="T994" i="114"/>
  <c r="T995" i="114"/>
  <c r="T996" i="114"/>
  <c r="T997" i="114"/>
  <c r="T998" i="114"/>
  <c r="T999" i="114"/>
  <c r="T1000" i="114"/>
  <c r="T1001" i="114"/>
  <c r="T1002" i="114"/>
  <c r="T1003" i="114"/>
  <c r="T1004" i="114"/>
  <c r="T1005" i="114"/>
  <c r="T1006" i="114"/>
  <c r="T1007" i="114"/>
  <c r="T1008" i="114"/>
  <c r="T1009" i="114"/>
  <c r="T1010" i="114"/>
  <c r="T1011" i="114"/>
  <c r="T1012" i="114"/>
  <c r="T1013" i="114"/>
  <c r="T1014" i="114"/>
  <c r="T1015" i="114"/>
  <c r="T1016" i="114"/>
  <c r="T1017" i="114"/>
  <c r="T1018" i="114"/>
  <c r="T1019" i="114"/>
  <c r="T1020" i="114"/>
  <c r="T1021" i="114"/>
  <c r="T1022" i="114"/>
  <c r="T1023" i="114"/>
  <c r="T1024" i="114"/>
  <c r="T1025" i="114"/>
  <c r="T1026" i="114"/>
  <c r="T1027" i="114"/>
  <c r="T1028" i="114"/>
  <c r="T1029" i="114"/>
  <c r="T1030" i="114"/>
  <c r="T1031" i="114"/>
  <c r="T1032" i="114"/>
  <c r="T1033" i="114"/>
  <c r="T1034" i="114"/>
  <c r="T1035" i="114"/>
  <c r="T1036" i="114"/>
  <c r="T1037" i="114"/>
  <c r="T1038" i="114"/>
  <c r="T1039" i="114"/>
  <c r="T1040" i="114"/>
  <c r="T1041" i="114"/>
  <c r="T1042" i="114"/>
  <c r="T1043" i="114"/>
  <c r="T1044" i="114"/>
  <c r="T1045" i="114"/>
  <c r="T1046" i="114"/>
  <c r="T1047" i="114"/>
  <c r="T1048" i="114"/>
  <c r="T1049" i="114"/>
  <c r="T1050" i="114"/>
  <c r="T1051" i="114"/>
  <c r="T1052" i="114"/>
  <c r="T1053" i="114"/>
  <c r="T1054" i="114"/>
  <c r="T1055" i="114"/>
  <c r="T1056" i="114"/>
  <c r="T1057" i="114"/>
  <c r="T1058" i="114"/>
  <c r="T1059" i="114"/>
  <c r="T1060" i="114"/>
  <c r="T1061" i="114"/>
  <c r="T1062" i="114"/>
  <c r="T1063" i="114"/>
  <c r="T1064" i="114"/>
  <c r="T1065" i="114"/>
  <c r="T1066" i="114"/>
  <c r="T1067" i="114"/>
  <c r="T1068" i="114"/>
  <c r="T1069" i="114"/>
  <c r="T1070" i="114"/>
  <c r="T1071" i="114"/>
  <c r="T1072" i="114"/>
  <c r="T1073" i="114"/>
  <c r="T1074" i="114"/>
  <c r="T1075" i="114"/>
  <c r="T1076" i="114"/>
  <c r="T1077" i="114"/>
  <c r="T1078" i="114"/>
  <c r="T1079" i="114"/>
  <c r="T1080" i="114"/>
  <c r="T1081" i="114"/>
  <c r="T1082" i="114"/>
  <c r="T1083" i="114"/>
  <c r="T1084" i="114"/>
  <c r="T1085" i="114"/>
  <c r="T1086" i="114"/>
  <c r="T1087" i="114"/>
  <c r="T1088" i="114"/>
  <c r="T1089" i="114"/>
  <c r="T1090" i="114"/>
  <c r="T1091" i="114"/>
  <c r="T1092" i="114"/>
  <c r="T1093" i="114"/>
  <c r="T1094" i="114"/>
  <c r="T1095" i="114"/>
  <c r="T1096" i="114"/>
  <c r="T1097" i="114"/>
  <c r="T1098" i="114"/>
  <c r="T1099" i="114"/>
  <c r="T1100" i="114"/>
  <c r="T1101" i="114"/>
  <c r="T1102" i="114"/>
  <c r="T1103" i="114"/>
  <c r="T1104" i="114"/>
  <c r="T1105" i="114"/>
  <c r="T1106" i="114"/>
  <c r="T1107" i="114"/>
  <c r="T1108" i="114"/>
  <c r="T1109" i="114"/>
  <c r="T1110" i="114"/>
  <c r="T1111" i="114"/>
  <c r="T1112" i="114"/>
  <c r="T1113" i="114"/>
  <c r="T1114" i="114"/>
  <c r="T1115" i="114"/>
  <c r="T1116" i="114"/>
  <c r="T1117" i="114"/>
  <c r="T1118" i="114"/>
  <c r="T1119" i="114"/>
  <c r="T1120" i="114"/>
  <c r="T1121" i="114"/>
  <c r="T1122" i="114"/>
  <c r="T1123" i="114"/>
  <c r="T1124" i="114"/>
  <c r="T1125" i="114"/>
  <c r="T1126" i="114"/>
  <c r="T1127" i="114"/>
  <c r="T1128" i="114"/>
  <c r="T1129" i="114"/>
  <c r="T1130" i="114"/>
  <c r="T1131" i="114"/>
  <c r="T1132" i="114"/>
  <c r="T1133" i="114"/>
  <c r="T1134" i="114"/>
  <c r="T1135" i="114"/>
  <c r="T1136" i="114"/>
  <c r="T1137" i="114"/>
  <c r="T1138" i="114"/>
  <c r="T1139" i="114"/>
  <c r="T1140" i="114"/>
  <c r="T1141" i="114"/>
  <c r="T1142" i="114"/>
  <c r="T1143" i="114"/>
  <c r="T1144" i="114"/>
  <c r="T1145" i="114"/>
  <c r="T1146" i="114"/>
  <c r="T1147" i="114"/>
  <c r="T1148" i="114"/>
  <c r="T1149" i="114"/>
  <c r="T1150" i="114"/>
  <c r="T1151" i="114"/>
  <c r="T1152" i="114"/>
  <c r="T1153" i="114"/>
  <c r="T1154" i="114"/>
  <c r="T1155" i="114"/>
  <c r="T1156" i="114"/>
  <c r="T1157" i="114"/>
  <c r="T1158" i="114"/>
  <c r="T1159" i="114"/>
  <c r="T1160" i="114"/>
  <c r="T1161" i="114"/>
  <c r="T1162" i="114"/>
  <c r="T1163" i="114"/>
  <c r="T1164" i="114"/>
  <c r="T1165" i="114"/>
  <c r="T1166" i="114"/>
  <c r="T1167" i="114"/>
  <c r="T1168" i="114"/>
  <c r="T1169" i="114"/>
  <c r="T1170" i="114"/>
  <c r="T1171" i="114"/>
  <c r="T1172" i="114"/>
  <c r="T1173" i="114"/>
  <c r="T1174" i="114"/>
  <c r="T1175" i="114"/>
  <c r="T1176" i="114"/>
  <c r="T1177" i="114"/>
  <c r="T1178" i="114"/>
  <c r="T1179" i="114"/>
  <c r="T1180" i="114"/>
  <c r="T1181" i="114"/>
  <c r="T1182" i="114"/>
  <c r="T1183" i="114"/>
  <c r="T1184" i="114"/>
  <c r="T1185" i="114"/>
  <c r="T1186" i="114"/>
  <c r="T1187" i="114"/>
  <c r="T1188" i="114"/>
  <c r="T1189" i="114"/>
  <c r="T1190" i="114"/>
  <c r="T1191" i="114"/>
  <c r="T1192" i="114"/>
  <c r="T1193" i="114"/>
  <c r="T1194" i="114"/>
  <c r="T1195" i="114"/>
  <c r="T1196" i="114"/>
  <c r="T1197" i="114"/>
  <c r="T1198" i="114"/>
  <c r="T1199" i="114"/>
  <c r="T1200" i="114"/>
  <c r="T1201" i="114"/>
  <c r="T1202" i="114"/>
  <c r="T1203" i="114"/>
  <c r="T1204" i="114"/>
  <c r="T1205" i="114"/>
  <c r="T1206" i="114"/>
  <c r="T1207" i="114"/>
  <c r="T1208" i="114"/>
  <c r="T1209" i="114"/>
  <c r="T1210" i="114"/>
  <c r="T1211" i="114"/>
  <c r="T1212" i="114"/>
  <c r="T1213" i="114"/>
  <c r="T1214" i="114"/>
  <c r="T1215" i="114"/>
  <c r="T1216" i="114"/>
  <c r="T1217" i="114"/>
  <c r="T1218" i="114"/>
  <c r="T1219" i="114"/>
  <c r="T1220" i="114"/>
  <c r="T1221" i="114"/>
  <c r="T1222" i="114"/>
  <c r="T1223" i="114"/>
  <c r="T1224" i="114"/>
  <c r="T1225" i="114"/>
  <c r="T1226" i="114"/>
  <c r="T1227" i="114"/>
  <c r="T1228" i="114"/>
  <c r="T1229" i="114"/>
  <c r="T1230" i="114"/>
  <c r="T1231" i="114"/>
  <c r="T1232" i="114"/>
  <c r="T1233" i="114"/>
  <c r="T1234" i="114"/>
  <c r="T1235" i="114"/>
  <c r="T1236" i="114"/>
  <c r="T1237" i="114"/>
  <c r="T1238" i="114"/>
  <c r="T1239" i="114"/>
  <c r="T1240" i="114"/>
  <c r="T1241" i="114"/>
  <c r="T1242" i="114"/>
  <c r="T1243" i="114"/>
  <c r="T1244" i="114"/>
  <c r="T1245" i="114"/>
  <c r="T1246" i="114"/>
  <c r="T1247" i="114"/>
  <c r="T1248" i="114"/>
  <c r="T1249" i="114"/>
  <c r="T1250" i="114"/>
  <c r="T1251" i="114"/>
  <c r="T1252" i="114"/>
  <c r="T1253" i="114"/>
  <c r="T1254" i="114"/>
  <c r="T1255" i="114"/>
  <c r="T1256" i="114"/>
  <c r="T1257" i="114"/>
  <c r="T1258" i="114"/>
  <c r="T1259" i="114"/>
  <c r="T1260" i="114"/>
  <c r="T1261" i="114"/>
  <c r="T1262" i="114"/>
  <c r="T1263" i="114"/>
  <c r="T1264" i="114"/>
  <c r="T1265" i="114"/>
  <c r="T1266" i="114"/>
  <c r="T1267" i="114"/>
  <c r="T1268" i="114"/>
  <c r="T1269" i="114"/>
  <c r="T1270" i="114"/>
  <c r="T1271" i="114"/>
  <c r="T1272" i="114"/>
  <c r="T1273" i="114"/>
  <c r="T1274" i="114"/>
  <c r="T1275" i="114"/>
  <c r="T1276" i="114"/>
  <c r="T1277" i="114"/>
  <c r="T1278" i="114"/>
  <c r="T1279" i="114"/>
  <c r="T1280" i="114"/>
  <c r="T1281" i="114"/>
  <c r="T1282" i="114"/>
  <c r="T1283" i="114"/>
  <c r="T1284" i="114"/>
  <c r="T1285" i="114"/>
  <c r="T1286" i="114"/>
  <c r="T1287" i="114"/>
  <c r="T1288" i="114"/>
  <c r="T1289" i="114"/>
  <c r="T1290" i="114"/>
  <c r="T1291" i="114"/>
  <c r="T1292" i="114"/>
  <c r="T1293" i="114"/>
  <c r="T1294" i="114"/>
  <c r="T1295" i="114"/>
  <c r="T1296" i="114"/>
  <c r="T1297" i="114"/>
  <c r="T1298" i="114"/>
  <c r="T1299" i="114"/>
  <c r="T1300" i="114"/>
  <c r="T1301" i="114"/>
  <c r="T1302" i="114"/>
  <c r="T1303" i="114"/>
  <c r="T1304" i="114"/>
  <c r="T1305" i="114"/>
  <c r="T1306" i="114"/>
  <c r="T1307" i="114"/>
  <c r="T1308" i="114"/>
  <c r="T1309" i="114"/>
  <c r="T1310" i="114"/>
  <c r="T1311" i="114"/>
  <c r="T1312" i="114"/>
  <c r="T1313" i="114"/>
  <c r="T1314" i="114"/>
  <c r="T1315" i="114"/>
  <c r="T1316" i="114"/>
  <c r="T1317" i="114"/>
  <c r="T1318" i="114"/>
  <c r="T1319" i="114"/>
  <c r="T1320" i="114"/>
  <c r="T1321" i="114"/>
  <c r="T1322" i="114"/>
  <c r="T1323" i="114"/>
  <c r="T1324" i="114"/>
  <c r="T1325" i="114"/>
  <c r="T1326" i="114"/>
  <c r="T1327" i="114"/>
  <c r="T1328" i="114"/>
  <c r="T1329" i="114"/>
  <c r="T369" i="114"/>
  <c r="S1450" i="114" l="1"/>
  <c r="BE68" i="83" l="1"/>
  <c r="BE42" i="83"/>
  <c r="BE28" i="83"/>
  <c r="BE14" i="83"/>
  <c r="BG45" i="83"/>
  <c r="AX9" i="83" l="1"/>
  <c r="AX7" i="83" s="1"/>
  <c r="AI9" i="83"/>
  <c r="AI7" i="83" s="1"/>
  <c r="AG9" i="83"/>
  <c r="AG7" i="83" s="1"/>
  <c r="X9" i="83"/>
  <c r="Z9" i="83" s="1"/>
  <c r="J7" i="83"/>
  <c r="L9" i="83" s="1"/>
  <c r="AX5" i="83"/>
  <c r="AQ5" i="83"/>
  <c r="AO5" i="83"/>
  <c r="AM5" i="83"/>
  <c r="AK5" i="83"/>
  <c r="AI5" i="83"/>
  <c r="AG5" i="83"/>
  <c r="F7" i="83"/>
  <c r="H7" i="83" s="1"/>
  <c r="L7" i="83" l="1"/>
  <c r="D67" i="83"/>
  <c r="D65" i="83"/>
  <c r="AV65" i="83" s="1"/>
  <c r="BG65" i="83"/>
  <c r="C65" i="83"/>
  <c r="U65" i="83" s="1"/>
  <c r="BB65" i="83" l="1"/>
  <c r="AD65" i="83"/>
  <c r="AU65" i="83"/>
  <c r="V65" i="83"/>
  <c r="AE65" i="83"/>
  <c r="BC65" i="83"/>
  <c r="B21" i="96"/>
  <c r="BG11" i="83" l="1"/>
  <c r="BG13" i="83"/>
  <c r="BG15" i="83"/>
  <c r="BG17" i="83"/>
  <c r="BG19" i="83"/>
  <c r="BG21" i="83"/>
  <c r="BG23" i="83"/>
  <c r="BG25" i="83"/>
  <c r="BG27" i="83"/>
  <c r="BG28" i="83"/>
  <c r="BG29" i="83"/>
  <c r="BG31" i="83"/>
  <c r="BG33" i="83"/>
  <c r="BG35" i="83"/>
  <c r="BG37" i="83"/>
  <c r="BG39" i="83"/>
  <c r="BG41" i="83"/>
  <c r="BG42" i="83"/>
  <c r="BG43" i="83"/>
  <c r="BG47" i="83"/>
  <c r="BG49" i="83"/>
  <c r="BG51" i="83"/>
  <c r="BG53" i="83"/>
  <c r="BG55" i="83"/>
  <c r="BG56" i="83"/>
  <c r="BG57" i="83"/>
  <c r="BG59" i="83"/>
  <c r="BG61" i="83"/>
  <c r="BG63" i="83"/>
  <c r="BG67" i="83"/>
  <c r="BK37" i="83"/>
  <c r="N7" i="83"/>
  <c r="C48" i="96"/>
  <c r="B48" i="96"/>
  <c r="P9" i="83" l="1"/>
  <c r="H9" i="83"/>
  <c r="P7" i="83"/>
  <c r="BM69" i="83"/>
  <c r="G72" i="102" l="1"/>
  <c r="U377" i="114" l="1"/>
  <c r="N1450" i="114" l="1"/>
  <c r="M1450" i="114"/>
  <c r="L1450" i="114"/>
  <c r="K1450" i="114"/>
  <c r="J1450" i="114" l="1"/>
  <c r="F1450" i="114"/>
  <c r="C1450" i="114"/>
  <c r="S922" i="114" l="1"/>
  <c r="G18" i="118" l="1"/>
  <c r="AF35" i="114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S370" i="114" l="1"/>
  <c r="S371" i="114"/>
  <c r="G16" i="118"/>
  <c r="G12" i="118"/>
  <c r="U10" i="114"/>
  <c r="N4" i="118" l="1"/>
  <c r="N5" i="118"/>
  <c r="N6" i="118"/>
  <c r="N7" i="118"/>
  <c r="N8" i="118"/>
  <c r="N9" i="118"/>
  <c r="N10" i="118"/>
  <c r="N11" i="118"/>
  <c r="N12" i="118"/>
  <c r="N13" i="118"/>
  <c r="N14" i="118"/>
  <c r="N15" i="118"/>
  <c r="N16" i="118"/>
  <c r="N17" i="118"/>
  <c r="N18" i="118"/>
  <c r="N19" i="118"/>
  <c r="N20" i="118"/>
  <c r="N21" i="118"/>
  <c r="N22" i="118"/>
  <c r="N23" i="118"/>
  <c r="N24" i="118"/>
  <c r="N25" i="118"/>
  <c r="N26" i="118"/>
  <c r="N27" i="118"/>
  <c r="N28" i="118"/>
  <c r="N29" i="118"/>
  <c r="N30" i="118"/>
  <c r="N31" i="118"/>
  <c r="N32" i="118"/>
  <c r="N33" i="118"/>
  <c r="N3" i="118"/>
  <c r="L9" i="118"/>
  <c r="U9" i="114"/>
  <c r="U11" i="114"/>
  <c r="U12" i="114"/>
  <c r="U13" i="114"/>
  <c r="U14" i="114"/>
  <c r="U15" i="114"/>
  <c r="U16" i="114"/>
  <c r="U17" i="114"/>
  <c r="U18" i="114"/>
  <c r="U19" i="114"/>
  <c r="U20" i="114"/>
  <c r="U21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402" i="114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E29" i="118"/>
  <c r="J35" i="118" s="1"/>
  <c r="AQ6" i="114" l="1"/>
  <c r="N35" i="118"/>
  <c r="P35" i="118"/>
  <c r="O35" i="118"/>
  <c r="AJ5" i="114"/>
  <c r="AF5" i="114"/>
  <c r="AH5" i="114" s="1"/>
  <c r="AB5" i="114"/>
  <c r="AD5" i="114" s="1"/>
  <c r="U5" i="114"/>
  <c r="N5" i="114"/>
  <c r="P5" i="114" s="1"/>
  <c r="K5" i="114"/>
  <c r="M5" i="114" s="1"/>
  <c r="H5" i="114"/>
  <c r="E5" i="114"/>
  <c r="G5" i="114" s="1"/>
  <c r="J5" i="114" l="1"/>
  <c r="G9" i="118"/>
  <c r="L4" i="118"/>
  <c r="L5" i="118"/>
  <c r="L6" i="118"/>
  <c r="L7" i="118"/>
  <c r="L8" i="118"/>
  <c r="L10" i="118"/>
  <c r="L11" i="118"/>
  <c r="L12" i="118"/>
  <c r="L13" i="118"/>
  <c r="L14" i="118"/>
  <c r="L15" i="118"/>
  <c r="L16" i="118"/>
  <c r="L17" i="118"/>
  <c r="L18" i="118"/>
  <c r="L19" i="118"/>
  <c r="L20" i="118"/>
  <c r="L21" i="118"/>
  <c r="L22" i="118"/>
  <c r="L23" i="118"/>
  <c r="L24" i="118"/>
  <c r="L25" i="118"/>
  <c r="L26" i="118"/>
  <c r="L27" i="118"/>
  <c r="L28" i="118"/>
  <c r="L29" i="118"/>
  <c r="L30" i="118"/>
  <c r="L31" i="118"/>
  <c r="L32" i="118"/>
  <c r="L33" i="118"/>
  <c r="L3" i="118"/>
  <c r="M35" i="118" l="1"/>
  <c r="K35" i="118"/>
  <c r="L35" i="118"/>
  <c r="G26" i="118" s="1"/>
  <c r="S372" i="114" l="1"/>
  <c r="S373" i="114"/>
  <c r="S374" i="114"/>
  <c r="S375" i="114"/>
  <c r="S376" i="114"/>
  <c r="S377" i="114"/>
  <c r="S378" i="114"/>
  <c r="S379" i="114"/>
  <c r="S380" i="114"/>
  <c r="S381" i="114"/>
  <c r="S382" i="114"/>
  <c r="S383" i="114"/>
  <c r="S1329" i="114" l="1"/>
  <c r="S1328" i="114"/>
  <c r="S1327" i="114"/>
  <c r="S1326" i="114"/>
  <c r="S1325" i="114"/>
  <c r="S1324" i="114"/>
  <c r="S1323" i="114"/>
  <c r="S1322" i="114"/>
  <c r="S1321" i="114"/>
  <c r="S1320" i="114"/>
  <c r="S1319" i="114"/>
  <c r="S1318" i="114"/>
  <c r="S1317" i="114"/>
  <c r="S1316" i="114"/>
  <c r="S1315" i="114"/>
  <c r="S1314" i="114"/>
  <c r="S1313" i="114"/>
  <c r="S1312" i="114"/>
  <c r="S1311" i="114"/>
  <c r="S1310" i="114"/>
  <c r="S1309" i="114"/>
  <c r="S1308" i="114"/>
  <c r="S1307" i="114"/>
  <c r="S1306" i="114"/>
  <c r="S1305" i="114"/>
  <c r="S1304" i="114"/>
  <c r="S1303" i="114"/>
  <c r="S1302" i="114"/>
  <c r="S1301" i="114"/>
  <c r="S1300" i="114"/>
  <c r="S1299" i="114"/>
  <c r="S1298" i="114"/>
  <c r="S1297" i="114"/>
  <c r="S1296" i="114"/>
  <c r="S1295" i="114"/>
  <c r="S1294" i="114"/>
  <c r="S1293" i="114"/>
  <c r="S1292" i="114"/>
  <c r="S1291" i="114"/>
  <c r="S1290" i="114"/>
  <c r="S1289" i="114"/>
  <c r="S1288" i="114"/>
  <c r="S1287" i="114"/>
  <c r="S1286" i="114"/>
  <c r="S1285" i="114"/>
  <c r="S1284" i="114"/>
  <c r="S1283" i="114"/>
  <c r="S1282" i="114"/>
  <c r="S1281" i="114"/>
  <c r="S1280" i="114"/>
  <c r="S1279" i="114"/>
  <c r="S1278" i="114"/>
  <c r="S1277" i="114"/>
  <c r="S1276" i="114"/>
  <c r="S1275" i="114"/>
  <c r="S1274" i="114"/>
  <c r="S1273" i="114"/>
  <c r="S1272" i="114"/>
  <c r="S1271" i="114"/>
  <c r="S1270" i="114"/>
  <c r="S1269" i="114"/>
  <c r="S1268" i="114"/>
  <c r="S1267" i="114"/>
  <c r="S1266" i="114"/>
  <c r="S1265" i="114"/>
  <c r="S1264" i="114"/>
  <c r="S1263" i="114"/>
  <c r="S1262" i="114"/>
  <c r="S1261" i="114"/>
  <c r="S1260" i="114"/>
  <c r="S1259" i="114"/>
  <c r="S1258" i="114"/>
  <c r="S1257" i="114"/>
  <c r="S1256" i="114"/>
  <c r="S1255" i="114"/>
  <c r="S1254" i="114"/>
  <c r="S1253" i="114"/>
  <c r="S1252" i="114"/>
  <c r="S1251" i="114"/>
  <c r="S1250" i="114"/>
  <c r="S1249" i="114"/>
  <c r="S1248" i="114"/>
  <c r="S1247" i="114"/>
  <c r="S1246" i="114"/>
  <c r="S1245" i="114"/>
  <c r="S1244" i="114"/>
  <c r="S1243" i="114"/>
  <c r="S1242" i="114"/>
  <c r="S1241" i="114"/>
  <c r="S1240" i="114"/>
  <c r="S1239" i="114"/>
  <c r="S1238" i="114"/>
  <c r="S1237" i="114"/>
  <c r="S1236" i="114"/>
  <c r="S1235" i="114"/>
  <c r="S1234" i="114"/>
  <c r="S1233" i="114"/>
  <c r="S1232" i="114"/>
  <c r="S1231" i="114"/>
  <c r="S1230" i="114"/>
  <c r="S1229" i="114"/>
  <c r="S1228" i="114"/>
  <c r="S1227" i="114"/>
  <c r="S1226" i="114"/>
  <c r="S1225" i="114"/>
  <c r="S1224" i="114"/>
  <c r="S1223" i="114"/>
  <c r="S1222" i="114"/>
  <c r="S1221" i="114"/>
  <c r="S1220" i="114"/>
  <c r="S1219" i="114"/>
  <c r="S1218" i="114"/>
  <c r="S1217" i="114"/>
  <c r="S1216" i="114"/>
  <c r="S1215" i="114"/>
  <c r="S1214" i="114"/>
  <c r="S1213" i="114"/>
  <c r="S1212" i="114"/>
  <c r="S1211" i="114"/>
  <c r="S1210" i="114"/>
  <c r="S1209" i="114"/>
  <c r="S1208" i="114"/>
  <c r="S1207" i="114"/>
  <c r="S1206" i="114"/>
  <c r="S1205" i="114"/>
  <c r="S1204" i="114"/>
  <c r="S1203" i="114"/>
  <c r="S1202" i="114"/>
  <c r="S1201" i="114"/>
  <c r="S1200" i="114"/>
  <c r="S1199" i="114"/>
  <c r="S1198" i="114"/>
  <c r="S1197" i="114"/>
  <c r="S1196" i="114"/>
  <c r="S1195" i="114"/>
  <c r="S1194" i="114"/>
  <c r="S1193" i="114"/>
  <c r="S1192" i="114"/>
  <c r="S1191" i="114"/>
  <c r="S1190" i="114"/>
  <c r="S1189" i="114"/>
  <c r="S1188" i="114"/>
  <c r="S1187" i="114"/>
  <c r="S1186" i="114"/>
  <c r="S1185" i="114"/>
  <c r="S1184" i="114"/>
  <c r="S1183" i="114"/>
  <c r="S1182" i="114"/>
  <c r="S1181" i="114"/>
  <c r="S1180" i="114"/>
  <c r="S1179" i="114"/>
  <c r="S1178" i="114"/>
  <c r="S1177" i="114"/>
  <c r="S1176" i="114"/>
  <c r="S1175" i="114"/>
  <c r="S1174" i="114"/>
  <c r="S1173" i="114"/>
  <c r="S1172" i="114"/>
  <c r="S1171" i="114"/>
  <c r="S1170" i="114"/>
  <c r="S1169" i="114"/>
  <c r="S1168" i="114"/>
  <c r="S1167" i="114"/>
  <c r="S1166" i="114"/>
  <c r="S1165" i="114"/>
  <c r="S1164" i="114"/>
  <c r="S1163" i="114"/>
  <c r="S1162" i="114"/>
  <c r="S1161" i="114"/>
  <c r="S1160" i="114"/>
  <c r="S1159" i="114"/>
  <c r="S1158" i="114"/>
  <c r="S1157" i="114"/>
  <c r="S1156" i="114"/>
  <c r="S1155" i="114"/>
  <c r="S1154" i="114"/>
  <c r="S1153" i="114"/>
  <c r="S1152" i="114"/>
  <c r="S1151" i="114"/>
  <c r="S1150" i="114"/>
  <c r="S1149" i="114"/>
  <c r="S1148" i="114"/>
  <c r="S1147" i="114"/>
  <c r="S1146" i="114"/>
  <c r="S1145" i="114"/>
  <c r="S1144" i="114"/>
  <c r="S1143" i="114"/>
  <c r="S1142" i="114"/>
  <c r="S1141" i="114"/>
  <c r="S1140" i="114"/>
  <c r="S1139" i="114"/>
  <c r="S1138" i="114"/>
  <c r="S1137" i="114"/>
  <c r="S1136" i="114"/>
  <c r="S1135" i="114"/>
  <c r="S1134" i="114"/>
  <c r="S1133" i="114"/>
  <c r="S1132" i="114"/>
  <c r="S1131" i="114"/>
  <c r="S1130" i="114"/>
  <c r="S1129" i="114"/>
  <c r="S1128" i="114"/>
  <c r="S1127" i="114"/>
  <c r="S1126" i="114"/>
  <c r="S1125" i="114"/>
  <c r="S1124" i="114"/>
  <c r="S1123" i="114"/>
  <c r="S1122" i="114"/>
  <c r="S1121" i="114"/>
  <c r="S1120" i="114"/>
  <c r="S1119" i="114"/>
  <c r="S1118" i="114"/>
  <c r="S1117" i="114"/>
  <c r="S1116" i="114"/>
  <c r="S1115" i="114"/>
  <c r="S1114" i="114"/>
  <c r="S1113" i="114"/>
  <c r="S1112" i="114"/>
  <c r="S1111" i="114"/>
  <c r="S1110" i="114"/>
  <c r="S1109" i="114"/>
  <c r="S1108" i="114"/>
  <c r="S1107" i="114"/>
  <c r="S1106" i="114"/>
  <c r="S1105" i="114"/>
  <c r="S1104" i="114"/>
  <c r="S1103" i="114"/>
  <c r="S1102" i="114"/>
  <c r="S1101" i="114"/>
  <c r="S1100" i="114"/>
  <c r="S1099" i="114"/>
  <c r="S1098" i="114"/>
  <c r="S1097" i="114"/>
  <c r="S1096" i="114"/>
  <c r="S1095" i="114"/>
  <c r="S1094" i="114"/>
  <c r="S1093" i="114"/>
  <c r="S1092" i="114"/>
  <c r="S1091" i="114"/>
  <c r="S1090" i="114"/>
  <c r="S1089" i="114"/>
  <c r="S1088" i="114"/>
  <c r="S1087" i="114"/>
  <c r="S1086" i="114"/>
  <c r="S1085" i="114"/>
  <c r="S1084" i="114"/>
  <c r="S1083" i="114"/>
  <c r="S1082" i="114"/>
  <c r="S1081" i="114"/>
  <c r="S1080" i="114"/>
  <c r="S1079" i="114"/>
  <c r="S1078" i="114"/>
  <c r="S1077" i="114"/>
  <c r="S1076" i="114"/>
  <c r="S1075" i="114"/>
  <c r="S1074" i="114"/>
  <c r="S1073" i="114"/>
  <c r="S1072" i="114"/>
  <c r="S1071" i="114"/>
  <c r="S1070" i="114"/>
  <c r="S1069" i="114"/>
  <c r="S1068" i="114"/>
  <c r="S1067" i="114"/>
  <c r="S1066" i="114"/>
  <c r="S1065" i="114"/>
  <c r="S1064" i="114"/>
  <c r="S1063" i="114"/>
  <c r="S1062" i="114"/>
  <c r="S1061" i="114"/>
  <c r="S1060" i="114"/>
  <c r="S1059" i="114"/>
  <c r="S1058" i="114"/>
  <c r="S1057" i="114"/>
  <c r="S1056" i="114"/>
  <c r="S1055" i="114"/>
  <c r="S1054" i="114"/>
  <c r="S1053" i="114"/>
  <c r="S1052" i="114"/>
  <c r="S1051" i="114"/>
  <c r="S1050" i="114"/>
  <c r="S1049" i="114"/>
  <c r="S1048" i="114"/>
  <c r="S1047" i="114"/>
  <c r="S1046" i="114"/>
  <c r="S1045" i="114"/>
  <c r="S1044" i="114"/>
  <c r="S1043" i="114"/>
  <c r="S1042" i="114"/>
  <c r="S1041" i="114"/>
  <c r="S1040" i="114"/>
  <c r="S1039" i="114"/>
  <c r="S1038" i="114"/>
  <c r="S1037" i="114"/>
  <c r="S1036" i="114"/>
  <c r="S1035" i="114"/>
  <c r="S1034" i="114"/>
  <c r="S1033" i="114"/>
  <c r="S1032" i="114"/>
  <c r="S1031" i="114"/>
  <c r="S1030" i="114"/>
  <c r="S1029" i="114"/>
  <c r="S1028" i="114"/>
  <c r="S1027" i="114"/>
  <c r="S1026" i="114"/>
  <c r="S1025" i="114"/>
  <c r="S1024" i="114"/>
  <c r="S1023" i="114"/>
  <c r="S1022" i="114"/>
  <c r="S1021" i="114"/>
  <c r="S1020" i="114"/>
  <c r="S1019" i="114"/>
  <c r="S1018" i="114"/>
  <c r="S1017" i="114"/>
  <c r="S1016" i="114"/>
  <c r="S1015" i="114"/>
  <c r="S1014" i="114"/>
  <c r="S1013" i="114"/>
  <c r="S1012" i="114"/>
  <c r="S1011" i="114"/>
  <c r="S1010" i="114"/>
  <c r="S1009" i="114"/>
  <c r="S1008" i="114"/>
  <c r="S1007" i="114"/>
  <c r="S1006" i="114"/>
  <c r="S1005" i="114"/>
  <c r="S1004" i="114"/>
  <c r="S1003" i="114"/>
  <c r="S1002" i="114"/>
  <c r="S1001" i="114"/>
  <c r="S1000" i="114"/>
  <c r="S999" i="114"/>
  <c r="S998" i="114"/>
  <c r="S997" i="114"/>
  <c r="S996" i="114"/>
  <c r="S995" i="114"/>
  <c r="S994" i="114"/>
  <c r="S993" i="114"/>
  <c r="S992" i="114"/>
  <c r="S991" i="114"/>
  <c r="S990" i="114"/>
  <c r="S989" i="114"/>
  <c r="S988" i="114"/>
  <c r="S987" i="114"/>
  <c r="S986" i="114"/>
  <c r="S985" i="114"/>
  <c r="S984" i="114"/>
  <c r="S983" i="114"/>
  <c r="S982" i="114"/>
  <c r="S981" i="114"/>
  <c r="S980" i="114"/>
  <c r="S979" i="114"/>
  <c r="S978" i="114"/>
  <c r="S977" i="114"/>
  <c r="S976" i="114"/>
  <c r="S975" i="114"/>
  <c r="S974" i="114"/>
  <c r="S973" i="114"/>
  <c r="S972" i="114"/>
  <c r="S971" i="114"/>
  <c r="S970" i="114"/>
  <c r="S969" i="114"/>
  <c r="S968" i="114"/>
  <c r="S967" i="114"/>
  <c r="S966" i="114"/>
  <c r="S965" i="114"/>
  <c r="S964" i="114"/>
  <c r="S963" i="114"/>
  <c r="S962" i="114"/>
  <c r="S961" i="114"/>
  <c r="S960" i="114"/>
  <c r="S959" i="114"/>
  <c r="S958" i="114"/>
  <c r="S957" i="114"/>
  <c r="S956" i="114"/>
  <c r="S955" i="114"/>
  <c r="S954" i="114"/>
  <c r="S953" i="114"/>
  <c r="S952" i="114"/>
  <c r="S951" i="114"/>
  <c r="S950" i="114"/>
  <c r="S949" i="114"/>
  <c r="S948" i="114"/>
  <c r="S947" i="114"/>
  <c r="S946" i="114"/>
  <c r="S945" i="114"/>
  <c r="S944" i="114"/>
  <c r="S943" i="114"/>
  <c r="S942" i="114"/>
  <c r="S941" i="114"/>
  <c r="S940" i="114"/>
  <c r="S939" i="114"/>
  <c r="S938" i="114"/>
  <c r="S937" i="114"/>
  <c r="S936" i="114"/>
  <c r="S935" i="114"/>
  <c r="S934" i="114"/>
  <c r="S933" i="114"/>
  <c r="S932" i="114"/>
  <c r="S931" i="114"/>
  <c r="S930" i="114"/>
  <c r="S929" i="114"/>
  <c r="S928" i="114"/>
  <c r="S927" i="114"/>
  <c r="S926" i="114"/>
  <c r="S925" i="114"/>
  <c r="S924" i="114"/>
  <c r="S923" i="114"/>
  <c r="S921" i="114"/>
  <c r="S920" i="114"/>
  <c r="S919" i="114"/>
  <c r="S918" i="114"/>
  <c r="S917" i="114"/>
  <c r="S916" i="114"/>
  <c r="S915" i="114"/>
  <c r="S914" i="114"/>
  <c r="S913" i="114"/>
  <c r="S912" i="114"/>
  <c r="S911" i="114"/>
  <c r="S910" i="114"/>
  <c r="S909" i="114"/>
  <c r="S908" i="114"/>
  <c r="S907" i="114"/>
  <c r="S906" i="114"/>
  <c r="S905" i="114"/>
  <c r="S904" i="114"/>
  <c r="S903" i="114"/>
  <c r="S902" i="114"/>
  <c r="S901" i="114"/>
  <c r="S900" i="114"/>
  <c r="S899" i="114"/>
  <c r="S898" i="114"/>
  <c r="S897" i="114"/>
  <c r="S896" i="114"/>
  <c r="S895" i="114"/>
  <c r="S894" i="114"/>
  <c r="S893" i="114"/>
  <c r="S892" i="114"/>
  <c r="S891" i="114"/>
  <c r="S890" i="114"/>
  <c r="S889" i="114"/>
  <c r="S888" i="114"/>
  <c r="S887" i="114"/>
  <c r="S886" i="114"/>
  <c r="S885" i="114"/>
  <c r="S884" i="114"/>
  <c r="S883" i="114"/>
  <c r="S882" i="114"/>
  <c r="S881" i="114"/>
  <c r="S880" i="114"/>
  <c r="S879" i="114"/>
  <c r="S878" i="114"/>
  <c r="S877" i="114"/>
  <c r="S876" i="114"/>
  <c r="S875" i="114"/>
  <c r="S874" i="114"/>
  <c r="S873" i="114"/>
  <c r="S872" i="114"/>
  <c r="S871" i="114"/>
  <c r="S870" i="114"/>
  <c r="S869" i="114"/>
  <c r="S868" i="114"/>
  <c r="S867" i="114"/>
  <c r="S866" i="114"/>
  <c r="S865" i="114"/>
  <c r="S864" i="114"/>
  <c r="S863" i="114"/>
  <c r="S862" i="114"/>
  <c r="S861" i="114"/>
  <c r="S860" i="114"/>
  <c r="S859" i="114"/>
  <c r="S858" i="114"/>
  <c r="S857" i="114"/>
  <c r="S856" i="114"/>
  <c r="S855" i="114"/>
  <c r="S854" i="114"/>
  <c r="S853" i="114"/>
  <c r="S852" i="114"/>
  <c r="S851" i="114"/>
  <c r="S850" i="114"/>
  <c r="S849" i="114"/>
  <c r="S848" i="114"/>
  <c r="S847" i="114"/>
  <c r="S846" i="114"/>
  <c r="S845" i="114"/>
  <c r="S844" i="114"/>
  <c r="S843" i="114"/>
  <c r="S842" i="114"/>
  <c r="S841" i="114"/>
  <c r="S840" i="114"/>
  <c r="S839" i="114"/>
  <c r="S838" i="114"/>
  <c r="S837" i="114"/>
  <c r="S836" i="114"/>
  <c r="S835" i="114"/>
  <c r="S834" i="114"/>
  <c r="S833" i="114"/>
  <c r="S832" i="114"/>
  <c r="S831" i="114"/>
  <c r="S830" i="114"/>
  <c r="S829" i="114"/>
  <c r="S828" i="114"/>
  <c r="S827" i="114"/>
  <c r="S826" i="114"/>
  <c r="S825" i="114"/>
  <c r="S824" i="114"/>
  <c r="S823" i="114"/>
  <c r="S822" i="114"/>
  <c r="S821" i="114"/>
  <c r="S820" i="114"/>
  <c r="S819" i="114"/>
  <c r="S818" i="114"/>
  <c r="S817" i="114"/>
  <c r="S816" i="114"/>
  <c r="S815" i="114"/>
  <c r="S814" i="114"/>
  <c r="S813" i="114"/>
  <c r="S812" i="114"/>
  <c r="S811" i="114"/>
  <c r="S810" i="114"/>
  <c r="S809" i="114"/>
  <c r="S808" i="114"/>
  <c r="S807" i="114"/>
  <c r="S806" i="114"/>
  <c r="S805" i="114"/>
  <c r="S804" i="114"/>
  <c r="S803" i="114"/>
  <c r="S802" i="114"/>
  <c r="S801" i="114"/>
  <c r="S800" i="114"/>
  <c r="S799" i="114"/>
  <c r="S798" i="114"/>
  <c r="S797" i="114"/>
  <c r="S796" i="114"/>
  <c r="S795" i="114"/>
  <c r="S794" i="114"/>
  <c r="S793" i="114"/>
  <c r="S792" i="114"/>
  <c r="S791" i="114"/>
  <c r="S790" i="114"/>
  <c r="S789" i="114"/>
  <c r="S788" i="114"/>
  <c r="S787" i="114"/>
  <c r="S786" i="114"/>
  <c r="S785" i="114"/>
  <c r="S784" i="114"/>
  <c r="S783" i="114"/>
  <c r="S782" i="114"/>
  <c r="S781" i="114"/>
  <c r="S780" i="114"/>
  <c r="S779" i="114"/>
  <c r="S778" i="114"/>
  <c r="S777" i="114"/>
  <c r="S776" i="114"/>
  <c r="S775" i="114"/>
  <c r="S774" i="114"/>
  <c r="S773" i="114"/>
  <c r="S772" i="114"/>
  <c r="S771" i="114"/>
  <c r="S770" i="114"/>
  <c r="S769" i="114"/>
  <c r="S768" i="114"/>
  <c r="S767" i="114"/>
  <c r="S766" i="114"/>
  <c r="S765" i="114"/>
  <c r="S764" i="114"/>
  <c r="S763" i="114"/>
  <c r="S762" i="114"/>
  <c r="S761" i="114"/>
  <c r="S760" i="114"/>
  <c r="S759" i="114"/>
  <c r="S758" i="114"/>
  <c r="S757" i="114"/>
  <c r="S756" i="114"/>
  <c r="S755" i="114"/>
  <c r="S754" i="114"/>
  <c r="S753" i="114"/>
  <c r="S752" i="114"/>
  <c r="S751" i="114"/>
  <c r="S750" i="114"/>
  <c r="S749" i="114"/>
  <c r="S748" i="114"/>
  <c r="S747" i="114"/>
  <c r="S746" i="114"/>
  <c r="S745" i="114"/>
  <c r="S744" i="114"/>
  <c r="S743" i="114"/>
  <c r="S742" i="114"/>
  <c r="S741" i="114"/>
  <c r="S740" i="114"/>
  <c r="S739" i="114"/>
  <c r="S738" i="114"/>
  <c r="S737" i="114"/>
  <c r="S736" i="114"/>
  <c r="S735" i="114"/>
  <c r="S734" i="114"/>
  <c r="S733" i="114"/>
  <c r="S732" i="114"/>
  <c r="S731" i="114"/>
  <c r="S730" i="114"/>
  <c r="S729" i="114"/>
  <c r="S728" i="114"/>
  <c r="S727" i="114"/>
  <c r="S726" i="114"/>
  <c r="S725" i="114"/>
  <c r="S724" i="114"/>
  <c r="S723" i="114"/>
  <c r="S722" i="114"/>
  <c r="S721" i="114"/>
  <c r="S720" i="114"/>
  <c r="S719" i="114"/>
  <c r="S718" i="114"/>
  <c r="S717" i="114"/>
  <c r="S716" i="114"/>
  <c r="S715" i="114"/>
  <c r="S714" i="114"/>
  <c r="S713" i="114"/>
  <c r="S712" i="114"/>
  <c r="S711" i="114"/>
  <c r="S710" i="114"/>
  <c r="S709" i="114"/>
  <c r="S708" i="114"/>
  <c r="S707" i="114"/>
  <c r="S706" i="114"/>
  <c r="S705" i="114"/>
  <c r="S704" i="114"/>
  <c r="S703" i="114"/>
  <c r="S702" i="114"/>
  <c r="S701" i="114"/>
  <c r="S700" i="114"/>
  <c r="S699" i="114"/>
  <c r="S698" i="114"/>
  <c r="S697" i="114"/>
  <c r="S696" i="114"/>
  <c r="S695" i="114"/>
  <c r="S694" i="114"/>
  <c r="S693" i="114"/>
  <c r="S692" i="114"/>
  <c r="S691" i="114"/>
  <c r="S690" i="114"/>
  <c r="S689" i="114"/>
  <c r="S688" i="114"/>
  <c r="S687" i="114"/>
  <c r="S686" i="114"/>
  <c r="S685" i="114"/>
  <c r="S684" i="114"/>
  <c r="S683" i="114"/>
  <c r="S682" i="114"/>
  <c r="S681" i="114"/>
  <c r="S680" i="114"/>
  <c r="S679" i="114"/>
  <c r="S678" i="114"/>
  <c r="S677" i="114"/>
  <c r="S676" i="114"/>
  <c r="S675" i="114"/>
  <c r="S674" i="114"/>
  <c r="S673" i="114"/>
  <c r="S672" i="114"/>
  <c r="S671" i="114"/>
  <c r="S670" i="114"/>
  <c r="S669" i="114"/>
  <c r="S668" i="114"/>
  <c r="S667" i="114"/>
  <c r="S666" i="114"/>
  <c r="S665" i="114"/>
  <c r="S664" i="114"/>
  <c r="S663" i="114"/>
  <c r="S662" i="114"/>
  <c r="S661" i="114"/>
  <c r="S660" i="114"/>
  <c r="S659" i="114"/>
  <c r="S658" i="114"/>
  <c r="S657" i="114"/>
  <c r="S656" i="114"/>
  <c r="S655" i="114"/>
  <c r="S654" i="114"/>
  <c r="S653" i="114"/>
  <c r="S652" i="114"/>
  <c r="S651" i="114"/>
  <c r="S650" i="114"/>
  <c r="S649" i="114"/>
  <c r="S648" i="114"/>
  <c r="S647" i="114"/>
  <c r="S646" i="114"/>
  <c r="S645" i="114"/>
  <c r="S644" i="114"/>
  <c r="S643" i="114"/>
  <c r="S642" i="114"/>
  <c r="S641" i="114"/>
  <c r="S640" i="114"/>
  <c r="S639" i="114"/>
  <c r="S638" i="114"/>
  <c r="S637" i="114"/>
  <c r="S636" i="114"/>
  <c r="S635" i="114"/>
  <c r="S634" i="114"/>
  <c r="S633" i="114"/>
  <c r="S632" i="114"/>
  <c r="S631" i="114"/>
  <c r="S630" i="114"/>
  <c r="S629" i="114"/>
  <c r="S628" i="114"/>
  <c r="S627" i="114"/>
  <c r="S626" i="114"/>
  <c r="S625" i="114"/>
  <c r="S624" i="114"/>
  <c r="S623" i="114"/>
  <c r="S622" i="114"/>
  <c r="S621" i="114"/>
  <c r="S620" i="114"/>
  <c r="S619" i="114"/>
  <c r="S618" i="114"/>
  <c r="S617" i="114"/>
  <c r="S616" i="114"/>
  <c r="S615" i="114"/>
  <c r="S614" i="114"/>
  <c r="S613" i="114"/>
  <c r="S612" i="114"/>
  <c r="S611" i="114"/>
  <c r="S610" i="114"/>
  <c r="S609" i="114"/>
  <c r="S608" i="114"/>
  <c r="S607" i="114"/>
  <c r="S606" i="114"/>
  <c r="S605" i="114"/>
  <c r="S604" i="114"/>
  <c r="S603" i="114"/>
  <c r="S602" i="114"/>
  <c r="S601" i="114"/>
  <c r="S600" i="114"/>
  <c r="S599" i="114"/>
  <c r="S598" i="114"/>
  <c r="S597" i="114"/>
  <c r="S596" i="114"/>
  <c r="S595" i="114"/>
  <c r="S594" i="114"/>
  <c r="S593" i="114"/>
  <c r="S592" i="114"/>
  <c r="S591" i="114"/>
  <c r="S590" i="114"/>
  <c r="S589" i="114"/>
  <c r="S588" i="114"/>
  <c r="S587" i="114"/>
  <c r="S586" i="114"/>
  <c r="S585" i="114"/>
  <c r="S584" i="114"/>
  <c r="S583" i="114"/>
  <c r="S582" i="114"/>
  <c r="S581" i="114"/>
  <c r="S580" i="114"/>
  <c r="S579" i="114"/>
  <c r="S578" i="114"/>
  <c r="S577" i="114"/>
  <c r="S576" i="114"/>
  <c r="S575" i="114"/>
  <c r="S574" i="114"/>
  <c r="S573" i="114"/>
  <c r="S572" i="114"/>
  <c r="S571" i="114"/>
  <c r="S570" i="114"/>
  <c r="S569" i="114"/>
  <c r="S568" i="114"/>
  <c r="S567" i="114"/>
  <c r="S566" i="114"/>
  <c r="S565" i="114"/>
  <c r="S564" i="114"/>
  <c r="S563" i="114"/>
  <c r="S562" i="114"/>
  <c r="S561" i="114"/>
  <c r="S560" i="114"/>
  <c r="S559" i="114"/>
  <c r="S558" i="114"/>
  <c r="S557" i="114"/>
  <c r="S556" i="114"/>
  <c r="S555" i="114"/>
  <c r="S554" i="114"/>
  <c r="S553" i="114"/>
  <c r="S552" i="114"/>
  <c r="S551" i="114"/>
  <c r="S550" i="114"/>
  <c r="S549" i="114"/>
  <c r="S548" i="114"/>
  <c r="S547" i="114"/>
  <c r="S546" i="114"/>
  <c r="S545" i="114"/>
  <c r="S544" i="114"/>
  <c r="S543" i="114"/>
  <c r="S542" i="114"/>
  <c r="S541" i="114"/>
  <c r="S540" i="114"/>
  <c r="S539" i="114"/>
  <c r="S538" i="114"/>
  <c r="S537" i="114"/>
  <c r="S536" i="114"/>
  <c r="S535" i="114"/>
  <c r="S534" i="114"/>
  <c r="S533" i="114"/>
  <c r="S532" i="114"/>
  <c r="S531" i="114"/>
  <c r="S530" i="114"/>
  <c r="S529" i="114"/>
  <c r="S528" i="114"/>
  <c r="S527" i="114"/>
  <c r="S526" i="114"/>
  <c r="S525" i="114"/>
  <c r="S524" i="114"/>
  <c r="S523" i="114"/>
  <c r="S522" i="114"/>
  <c r="S521" i="114"/>
  <c r="S520" i="114"/>
  <c r="S519" i="114"/>
  <c r="S518" i="114"/>
  <c r="S517" i="114"/>
  <c r="S516" i="114"/>
  <c r="S515" i="114"/>
  <c r="S514" i="114"/>
  <c r="S513" i="114"/>
  <c r="S512" i="114"/>
  <c r="S511" i="114"/>
  <c r="S510" i="114"/>
  <c r="S509" i="114"/>
  <c r="S508" i="114"/>
  <c r="S507" i="114"/>
  <c r="S506" i="114"/>
  <c r="S505" i="114"/>
  <c r="S504" i="114"/>
  <c r="S503" i="114"/>
  <c r="S502" i="114"/>
  <c r="S501" i="114"/>
  <c r="S500" i="114"/>
  <c r="S499" i="114"/>
  <c r="S498" i="114"/>
  <c r="S497" i="114"/>
  <c r="S496" i="114"/>
  <c r="S495" i="114"/>
  <c r="S494" i="114"/>
  <c r="S493" i="114"/>
  <c r="S492" i="114"/>
  <c r="S491" i="114"/>
  <c r="S490" i="114"/>
  <c r="S489" i="114"/>
  <c r="S488" i="114"/>
  <c r="S487" i="114"/>
  <c r="S486" i="114"/>
  <c r="S485" i="114"/>
  <c r="S484" i="114"/>
  <c r="S483" i="114"/>
  <c r="S482" i="114"/>
  <c r="S481" i="114"/>
  <c r="S480" i="114"/>
  <c r="S479" i="114"/>
  <c r="S478" i="114"/>
  <c r="S477" i="114"/>
  <c r="S476" i="114"/>
  <c r="S475" i="114"/>
  <c r="S474" i="114"/>
  <c r="S473" i="114"/>
  <c r="S472" i="114"/>
  <c r="S471" i="114"/>
  <c r="S470" i="114"/>
  <c r="S469" i="114"/>
  <c r="S468" i="114"/>
  <c r="S467" i="114"/>
  <c r="S466" i="114"/>
  <c r="S465" i="114"/>
  <c r="S464" i="114"/>
  <c r="S463" i="114"/>
  <c r="S462" i="114"/>
  <c r="S461" i="114"/>
  <c r="S460" i="114"/>
  <c r="S459" i="114"/>
  <c r="S458" i="114"/>
  <c r="S457" i="114"/>
  <c r="S456" i="114"/>
  <c r="S455" i="114"/>
  <c r="S454" i="114"/>
  <c r="S453" i="114"/>
  <c r="S452" i="114"/>
  <c r="S451" i="114"/>
  <c r="S450" i="114"/>
  <c r="S449" i="114"/>
  <c r="S448" i="114"/>
  <c r="S447" i="114"/>
  <c r="S446" i="114"/>
  <c r="S445" i="114"/>
  <c r="S444" i="114"/>
  <c r="S443" i="114"/>
  <c r="S442" i="114"/>
  <c r="S441" i="114"/>
  <c r="S440" i="114"/>
  <c r="S439" i="114"/>
  <c r="S438" i="114"/>
  <c r="S437" i="114"/>
  <c r="S436" i="114"/>
  <c r="S435" i="114"/>
  <c r="S434" i="114"/>
  <c r="S433" i="114"/>
  <c r="S432" i="114"/>
  <c r="S431" i="114"/>
  <c r="S430" i="114"/>
  <c r="S429" i="114"/>
  <c r="S428" i="114"/>
  <c r="S427" i="114"/>
  <c r="S426" i="114"/>
  <c r="S425" i="114"/>
  <c r="S424" i="114"/>
  <c r="S423" i="114"/>
  <c r="S422" i="114"/>
  <c r="S421" i="114"/>
  <c r="S420" i="114"/>
  <c r="S419" i="114"/>
  <c r="S418" i="114"/>
  <c r="S417" i="114"/>
  <c r="S416" i="114"/>
  <c r="S415" i="114"/>
  <c r="S414" i="114"/>
  <c r="S413" i="114"/>
  <c r="S412" i="114"/>
  <c r="S411" i="114"/>
  <c r="S410" i="114"/>
  <c r="S409" i="114"/>
  <c r="S408" i="114"/>
  <c r="S407" i="114"/>
  <c r="S406" i="114"/>
  <c r="S405" i="114"/>
  <c r="S404" i="114"/>
  <c r="S403" i="114"/>
  <c r="S402" i="114"/>
  <c r="S401" i="114"/>
  <c r="S400" i="114"/>
  <c r="S399" i="114"/>
  <c r="S398" i="114"/>
  <c r="S397" i="114"/>
  <c r="S396" i="114"/>
  <c r="S395" i="114"/>
  <c r="S394" i="114"/>
  <c r="S393" i="114"/>
  <c r="S392" i="114"/>
  <c r="S391" i="114"/>
  <c r="S390" i="114"/>
  <c r="S389" i="114"/>
  <c r="S388" i="114"/>
  <c r="S387" i="114"/>
  <c r="S386" i="114"/>
  <c r="S384" i="114"/>
  <c r="U1450" i="114" l="1"/>
  <c r="AM5" i="114" s="1"/>
  <c r="AO6" i="114"/>
  <c r="AO5" i="114" s="1"/>
  <c r="AU6" i="114"/>
  <c r="AS6" i="114"/>
  <c r="S385" i="114"/>
  <c r="G23" i="118" l="1"/>
  <c r="G22" i="118" s="1"/>
  <c r="W1450" i="114" l="1"/>
  <c r="I34" i="112" l="1"/>
  <c r="G32" i="115"/>
  <c r="AV3" i="114" l="1"/>
  <c r="G28" i="118" s="1"/>
  <c r="G27" i="118" s="1"/>
  <c r="R1450" i="114" l="1"/>
  <c r="A36" i="106"/>
  <c r="AK5" i="114" l="1"/>
  <c r="BI37" i="83" l="1"/>
  <c r="G4" i="118" l="1"/>
  <c r="G5" i="118"/>
  <c r="C2" i="118" l="1"/>
  <c r="A4" i="118" l="1"/>
  <c r="B4" i="118"/>
  <c r="F2" i="89" l="1"/>
  <c r="AU7" i="83"/>
  <c r="J5" i="83"/>
  <c r="X5" i="83"/>
  <c r="BG69" i="83" l="1"/>
  <c r="C51" i="96" l="1"/>
  <c r="A1" i="115" l="1"/>
  <c r="P20" i="115"/>
  <c r="P22" i="115"/>
  <c r="P25" i="115"/>
  <c r="P27" i="115"/>
  <c r="P32" i="115"/>
  <c r="P36" i="115"/>
  <c r="P26" i="115"/>
  <c r="P33" i="115"/>
  <c r="P31" i="115"/>
  <c r="P9" i="115"/>
  <c r="P37" i="115"/>
  <c r="P17" i="115"/>
  <c r="P28" i="115"/>
  <c r="P7" i="115"/>
  <c r="P21" i="115"/>
  <c r="P34" i="115"/>
  <c r="P11" i="115"/>
  <c r="P16" i="115"/>
  <c r="P30" i="115"/>
  <c r="P24" i="115"/>
  <c r="P8" i="115"/>
  <c r="P19" i="115"/>
  <c r="P10" i="115"/>
  <c r="P13" i="115"/>
  <c r="P23" i="115"/>
  <c r="P12" i="115"/>
  <c r="P35" i="115"/>
  <c r="P18" i="115"/>
  <c r="P14" i="115"/>
  <c r="P15" i="115"/>
  <c r="P29" i="115"/>
  <c r="Q4" i="115" l="1"/>
  <c r="P4" i="115"/>
  <c r="P3" i="115" s="1"/>
  <c r="I7" i="89" l="1"/>
  <c r="A34" i="106" l="1"/>
  <c r="A38" i="106"/>
  <c r="A35" i="106" l="1"/>
  <c r="I9" i="89" l="1"/>
  <c r="I11" i="89" s="1"/>
  <c r="I16" i="89"/>
  <c r="I17" i="89" s="1"/>
  <c r="G8" i="118" l="1"/>
  <c r="A1" i="96" l="1"/>
  <c r="C50" i="96"/>
  <c r="D11" i="96" l="1"/>
  <c r="D12" i="96" s="1"/>
  <c r="A11" i="96"/>
  <c r="AF29" i="114" l="1"/>
  <c r="AB32" i="114" s="1"/>
  <c r="AS5" i="114" l="1"/>
  <c r="AD26" i="114" l="1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AB33" i="114" l="1"/>
  <c r="AB34" i="114"/>
  <c r="AB46" i="114"/>
  <c r="AB42" i="114"/>
  <c r="AB38" i="114"/>
  <c r="AB47" i="114"/>
  <c r="AB43" i="114"/>
  <c r="AB39" i="114"/>
  <c r="AB35" i="114"/>
  <c r="AB44" i="114"/>
  <c r="AB40" i="114"/>
  <c r="AB36" i="114"/>
  <c r="AB45" i="114"/>
  <c r="AB41" i="114"/>
  <c r="AB37" i="114"/>
  <c r="AB29" i="114" l="1"/>
  <c r="AD29" i="114"/>
  <c r="AD30" i="114" l="1"/>
  <c r="AD28" i="114" s="1"/>
  <c r="C56" i="96"/>
  <c r="F32" i="96" s="1"/>
  <c r="F33" i="96" s="1"/>
  <c r="A1" i="112" l="1"/>
  <c r="S19" i="112"/>
  <c r="R31" i="112"/>
  <c r="R17" i="112"/>
  <c r="S27" i="112"/>
  <c r="S22" i="112"/>
  <c r="R16" i="112"/>
  <c r="R10" i="112"/>
  <c r="R22" i="112"/>
  <c r="R36" i="112"/>
  <c r="S14" i="112"/>
  <c r="R13" i="112"/>
  <c r="S35" i="112"/>
  <c r="R11" i="112"/>
  <c r="S20" i="112"/>
  <c r="S7" i="112"/>
  <c r="S28" i="112"/>
  <c r="S23" i="112"/>
  <c r="R30" i="112"/>
  <c r="S21" i="112"/>
  <c r="R20" i="112"/>
  <c r="S18" i="112"/>
  <c r="S6" i="112"/>
  <c r="R8" i="112"/>
  <c r="S36" i="112"/>
  <c r="S11" i="112"/>
  <c r="R27" i="112"/>
  <c r="R21" i="112"/>
  <c r="R34" i="112"/>
  <c r="R25" i="112"/>
  <c r="R7" i="112"/>
  <c r="S10" i="112"/>
  <c r="R19" i="112"/>
  <c r="S9" i="112"/>
  <c r="R26" i="112"/>
  <c r="R6" i="112"/>
  <c r="R29" i="112"/>
  <c r="S32" i="112"/>
  <c r="R35" i="112"/>
  <c r="R9" i="112"/>
  <c r="R18" i="112"/>
  <c r="R12" i="112"/>
  <c r="S24" i="112"/>
  <c r="S16" i="112"/>
  <c r="S13" i="112"/>
  <c r="R23" i="112"/>
  <c r="R28" i="112"/>
  <c r="S31" i="112"/>
  <c r="R24" i="112"/>
  <c r="S15" i="112"/>
  <c r="R33" i="112"/>
  <c r="S25" i="112"/>
  <c r="S12" i="112"/>
  <c r="S29" i="112"/>
  <c r="S34" i="112"/>
  <c r="S26" i="112"/>
  <c r="R32" i="112"/>
  <c r="S8" i="112"/>
  <c r="S17" i="112"/>
  <c r="R14" i="112"/>
  <c r="S30" i="112"/>
  <c r="S33" i="112"/>
  <c r="R15" i="112"/>
  <c r="R37" i="112" l="1"/>
  <c r="C59" i="96" l="1"/>
  <c r="C58" i="96"/>
  <c r="F11" i="96" s="1"/>
  <c r="F12" i="96" s="1"/>
  <c r="C57" i="96"/>
  <c r="U5" i="83" l="1"/>
  <c r="AU3" i="83" l="1"/>
  <c r="A1" i="102" l="1"/>
  <c r="A1" i="89"/>
  <c r="T10" i="102"/>
  <c r="T34" i="102"/>
  <c r="Q30" i="102"/>
  <c r="Q16" i="102"/>
  <c r="A16" i="89"/>
  <c r="T12" i="102"/>
  <c r="Q34" i="102"/>
  <c r="Q23" i="102"/>
  <c r="T16" i="102"/>
  <c r="B9" i="89"/>
  <c r="Q26" i="102"/>
  <c r="T23" i="102"/>
  <c r="T30" i="102"/>
  <c r="T11" i="102"/>
  <c r="Q24" i="102"/>
  <c r="Q10" i="102"/>
  <c r="Q19" i="102"/>
  <c r="Q14" i="102"/>
  <c r="Q27" i="102"/>
  <c r="Q33" i="102"/>
  <c r="Q7" i="102"/>
  <c r="Q13" i="102"/>
  <c r="T31" i="102"/>
  <c r="Q36" i="102"/>
  <c r="T19" i="102"/>
  <c r="T21" i="102"/>
  <c r="T14" i="102"/>
  <c r="Q32" i="102"/>
  <c r="T9" i="102"/>
  <c r="T29" i="102"/>
  <c r="T24" i="102"/>
  <c r="Q8" i="102"/>
  <c r="T13" i="102"/>
  <c r="Q12" i="102"/>
  <c r="Q29" i="102"/>
  <c r="T8" i="102"/>
  <c r="T37" i="102"/>
  <c r="Q11" i="102"/>
  <c r="T22" i="102"/>
  <c r="T28" i="102"/>
  <c r="T18" i="102"/>
  <c r="T27" i="102"/>
  <c r="Q25" i="102"/>
  <c r="Q20" i="102"/>
  <c r="T20" i="102"/>
  <c r="Q18" i="102"/>
  <c r="T17" i="102"/>
  <c r="T36" i="102"/>
  <c r="T26" i="102"/>
  <c r="A9" i="89"/>
  <c r="Q35" i="102"/>
  <c r="T7" i="102"/>
  <c r="Q28" i="102"/>
  <c r="A17" i="89"/>
  <c r="T35" i="102"/>
  <c r="T15" i="102"/>
  <c r="T33" i="102"/>
  <c r="Q17" i="102"/>
  <c r="Q15" i="102"/>
  <c r="Q22" i="102"/>
  <c r="E9" i="89"/>
  <c r="T25" i="102"/>
  <c r="E7" i="89"/>
  <c r="T32" i="102"/>
  <c r="Q37" i="102"/>
  <c r="Q31" i="102"/>
  <c r="Q9" i="102"/>
  <c r="Q21" i="102"/>
  <c r="U4" i="102" l="1"/>
  <c r="R4" i="102"/>
  <c r="T4" i="102"/>
  <c r="Q4" i="102"/>
  <c r="Q3" i="102" s="1"/>
  <c r="T3" i="102" l="1"/>
  <c r="I1" i="89"/>
  <c r="I3" i="89" s="1"/>
  <c r="I5" i="89" s="1"/>
  <c r="A12" i="96" l="1"/>
  <c r="G53" i="96" l="1"/>
  <c r="G54" i="96" s="1"/>
  <c r="B14" i="89" l="1"/>
  <c r="A14" i="89" l="1"/>
  <c r="B11" i="89" l="1"/>
  <c r="B12" i="89" s="1"/>
  <c r="A11" i="89"/>
  <c r="A12" i="89" s="1"/>
  <c r="E11" i="89"/>
  <c r="AD3" i="83" l="1"/>
  <c r="S37" i="112" l="1"/>
  <c r="AV11" i="83" l="1"/>
  <c r="BB11" i="83"/>
  <c r="D13" i="83"/>
  <c r="AE11" i="83"/>
  <c r="V11" i="83"/>
  <c r="C11" i="83"/>
  <c r="AU11" i="83" l="1"/>
  <c r="AV13" i="83"/>
  <c r="BC11" i="83"/>
  <c r="BB13" i="83"/>
  <c r="AD11" i="83"/>
  <c r="U11" i="83"/>
  <c r="D15" i="83"/>
  <c r="AE13" i="83"/>
  <c r="V13" i="83"/>
  <c r="C13" i="83"/>
  <c r="AU13" i="83" l="1"/>
  <c r="AV15" i="83"/>
  <c r="BC13" i="83"/>
  <c r="BB15" i="83"/>
  <c r="AD13" i="83"/>
  <c r="U13" i="83"/>
  <c r="D17" i="83"/>
  <c r="AE15" i="83"/>
  <c r="V15" i="83"/>
  <c r="G21" i="89" s="1"/>
  <c r="C15" i="83"/>
  <c r="AU15" i="83" l="1"/>
  <c r="AV17" i="83"/>
  <c r="D19" i="83"/>
  <c r="BC15" i="83"/>
  <c r="BB17" i="83"/>
  <c r="AD15" i="83"/>
  <c r="U15" i="83"/>
  <c r="AE17" i="83"/>
  <c r="V17" i="83"/>
  <c r="C17" i="83"/>
  <c r="D21" i="83" l="1"/>
  <c r="AU17" i="83"/>
  <c r="D23" i="83"/>
  <c r="BB19" i="83"/>
  <c r="C19" i="83"/>
  <c r="AV19" i="83"/>
  <c r="V19" i="83"/>
  <c r="AE19" i="83"/>
  <c r="BC17" i="83"/>
  <c r="AD17" i="83"/>
  <c r="U17" i="83"/>
  <c r="BB21" i="83" l="1"/>
  <c r="AV21" i="83"/>
  <c r="V21" i="83"/>
  <c r="AE21" i="83"/>
  <c r="C21" i="83"/>
  <c r="D25" i="83"/>
  <c r="AV25" i="83" s="1"/>
  <c r="BB23" i="83"/>
  <c r="AE23" i="83"/>
  <c r="V23" i="83"/>
  <c r="C23" i="83"/>
  <c r="AV23" i="83"/>
  <c r="BC19" i="83"/>
  <c r="U19" i="83"/>
  <c r="AU19" i="83"/>
  <c r="AD19" i="83"/>
  <c r="D27" i="83" l="1"/>
  <c r="D29" i="83" s="1"/>
  <c r="U21" i="83"/>
  <c r="AU21" i="83"/>
  <c r="AD21" i="83"/>
  <c r="BC21" i="83"/>
  <c r="AE25" i="83"/>
  <c r="BB25" i="83"/>
  <c r="V25" i="83"/>
  <c r="C25" i="83"/>
  <c r="BC23" i="83"/>
  <c r="AD23" i="83"/>
  <c r="U23" i="83"/>
  <c r="AU23" i="83"/>
  <c r="V27" i="83" l="1"/>
  <c r="BB27" i="83"/>
  <c r="AE27" i="83"/>
  <c r="AV27" i="83"/>
  <c r="C27" i="83"/>
  <c r="AU25" i="83"/>
  <c r="U25" i="83"/>
  <c r="AD25" i="83"/>
  <c r="BC25" i="83"/>
  <c r="BB29" i="83"/>
  <c r="AE29" i="83"/>
  <c r="V29" i="83"/>
  <c r="D31" i="83"/>
  <c r="AV29" i="83"/>
  <c r="C29" i="83"/>
  <c r="U27" i="83" l="1"/>
  <c r="AD27" i="83"/>
  <c r="AU27" i="83"/>
  <c r="BC27" i="83"/>
  <c r="D33" i="83"/>
  <c r="BB33" i="83" s="1"/>
  <c r="BC29" i="83"/>
  <c r="AD29" i="83"/>
  <c r="U29" i="83"/>
  <c r="AU29" i="83"/>
  <c r="C31" i="83"/>
  <c r="AV31" i="83"/>
  <c r="BB31" i="83"/>
  <c r="AE31" i="83"/>
  <c r="V31" i="83"/>
  <c r="V33" i="83" l="1"/>
  <c r="D35" i="83"/>
  <c r="D37" i="83" s="1"/>
  <c r="D39" i="83" s="1"/>
  <c r="AV33" i="83"/>
  <c r="AE33" i="83"/>
  <c r="C33" i="83"/>
  <c r="BC31" i="83"/>
  <c r="AD31" i="83"/>
  <c r="U31" i="83"/>
  <c r="AU31" i="83"/>
  <c r="D41" i="83" l="1"/>
  <c r="BB39" i="83"/>
  <c r="V39" i="83"/>
  <c r="AE39" i="83"/>
  <c r="C39" i="83"/>
  <c r="AV39" i="83"/>
  <c r="C37" i="83"/>
  <c r="AV37" i="83"/>
  <c r="AE37" i="83"/>
  <c r="V37" i="83"/>
  <c r="BB37" i="83"/>
  <c r="V35" i="83"/>
  <c r="H21" i="89" s="1"/>
  <c r="AV35" i="83"/>
  <c r="C35" i="83"/>
  <c r="AE35" i="83"/>
  <c r="BB35" i="83"/>
  <c r="U33" i="83"/>
  <c r="BC33" i="83"/>
  <c r="AD33" i="83"/>
  <c r="AU33" i="83"/>
  <c r="BC39" i="83" l="1"/>
  <c r="AD39" i="83"/>
  <c r="U39" i="83"/>
  <c r="AU39" i="83"/>
  <c r="AV41" i="83"/>
  <c r="C41" i="83"/>
  <c r="D43" i="83"/>
  <c r="D45" i="83" s="1"/>
  <c r="AE41" i="83"/>
  <c r="V41" i="83"/>
  <c r="BB41" i="83"/>
  <c r="AU37" i="83"/>
  <c r="AD37" i="83"/>
  <c r="U37" i="83"/>
  <c r="BC37" i="83"/>
  <c r="BC35" i="83"/>
  <c r="AU35" i="83"/>
  <c r="AD35" i="83"/>
  <c r="U35" i="83"/>
  <c r="AV45" i="83" l="1"/>
  <c r="D47" i="83"/>
  <c r="D49" i="83" s="1"/>
  <c r="BB45" i="83"/>
  <c r="V45" i="83"/>
  <c r="AE45" i="83"/>
  <c r="C45" i="83"/>
  <c r="BC41" i="83"/>
  <c r="AD41" i="83"/>
  <c r="U41" i="83"/>
  <c r="AU41" i="83"/>
  <c r="AV43" i="83"/>
  <c r="C43" i="83"/>
  <c r="AE43" i="83"/>
  <c r="V43" i="83"/>
  <c r="BB43" i="83"/>
  <c r="D51" i="83" l="1"/>
  <c r="BB49" i="83"/>
  <c r="AV49" i="83"/>
  <c r="C49" i="83"/>
  <c r="V49" i="83"/>
  <c r="AE49" i="83"/>
  <c r="BC45" i="83"/>
  <c r="AD45" i="83"/>
  <c r="U45" i="83"/>
  <c r="AU45" i="83"/>
  <c r="AV47" i="83"/>
  <c r="BB47" i="83"/>
  <c r="V47" i="83"/>
  <c r="AE47" i="83"/>
  <c r="C47" i="83"/>
  <c r="BC43" i="83"/>
  <c r="AD43" i="83"/>
  <c r="U43" i="83"/>
  <c r="AU43" i="83"/>
  <c r="AU49" i="83" l="1"/>
  <c r="BC49" i="83"/>
  <c r="AD49" i="83"/>
  <c r="U49" i="83"/>
  <c r="D53" i="83"/>
  <c r="D55" i="83" s="1"/>
  <c r="AE51" i="83"/>
  <c r="V51" i="83"/>
  <c r="C51" i="83"/>
  <c r="AV51" i="83"/>
  <c r="BB51" i="83"/>
  <c r="BC47" i="83"/>
  <c r="AD47" i="83"/>
  <c r="U47" i="83"/>
  <c r="AU47" i="83"/>
  <c r="BB55" i="83" l="1"/>
  <c r="C55" i="83"/>
  <c r="V55" i="83"/>
  <c r="AE55" i="83"/>
  <c r="AV55" i="83"/>
  <c r="D57" i="83"/>
  <c r="D59" i="83" s="1"/>
  <c r="AV53" i="83"/>
  <c r="BB53" i="83"/>
  <c r="AE53" i="83"/>
  <c r="V53" i="83"/>
  <c r="C53" i="83"/>
  <c r="BC51" i="83"/>
  <c r="AD51" i="83"/>
  <c r="U51" i="83"/>
  <c r="AU51" i="83"/>
  <c r="AV59" i="83" l="1"/>
  <c r="D61" i="83"/>
  <c r="D63" i="83" s="1"/>
  <c r="BB59" i="83"/>
  <c r="C59" i="83"/>
  <c r="AE59" i="83"/>
  <c r="V59" i="83"/>
  <c r="BB57" i="83"/>
  <c r="AV57" i="83"/>
  <c r="V57" i="83"/>
  <c r="AE57" i="83"/>
  <c r="C57" i="83"/>
  <c r="AU55" i="83"/>
  <c r="AD55" i="83"/>
  <c r="BC55" i="83"/>
  <c r="U55" i="83"/>
  <c r="BC53" i="83"/>
  <c r="AD53" i="83"/>
  <c r="U53" i="83"/>
  <c r="AU53" i="83"/>
  <c r="D17" i="89" l="1"/>
  <c r="AV63" i="83"/>
  <c r="BB63" i="83"/>
  <c r="C63" i="83"/>
  <c r="V63" i="83"/>
  <c r="AE63" i="83"/>
  <c r="AU59" i="83"/>
  <c r="U59" i="83"/>
  <c r="BC59" i="83"/>
  <c r="AD59" i="83"/>
  <c r="BB61" i="83"/>
  <c r="C61" i="83"/>
  <c r="V61" i="83"/>
  <c r="AV61" i="83"/>
  <c r="AE61" i="83"/>
  <c r="AU57" i="83"/>
  <c r="U57" i="83"/>
  <c r="AD57" i="83"/>
  <c r="BC57" i="83"/>
  <c r="AU63" i="83" l="1"/>
  <c r="BC63" i="83"/>
  <c r="AD63" i="83"/>
  <c r="U63" i="83"/>
  <c r="C67" i="83"/>
  <c r="AE67" i="83"/>
  <c r="BB67" i="83"/>
  <c r="AV67" i="83"/>
  <c r="V67" i="83"/>
  <c r="AU61" i="83"/>
  <c r="AD61" i="83"/>
  <c r="BC61" i="83"/>
  <c r="U61" i="83"/>
  <c r="AD67" i="83" l="1"/>
  <c r="BC67" i="83"/>
  <c r="AU67" i="83"/>
  <c r="U67" i="83"/>
  <c r="D31" i="96" l="1"/>
  <c r="D32" i="96" s="1"/>
  <c r="A31" i="96"/>
  <c r="A32" i="96" s="1"/>
</calcChain>
</file>

<file path=xl/comments1.xml><?xml version="1.0" encoding="utf-8"?>
<comments xmlns="http://schemas.openxmlformats.org/spreadsheetml/2006/main">
  <authors>
    <author>Guy</author>
  </authors>
  <commentList>
    <comment ref="AK11" authorId="0">
      <text>
        <r>
          <rPr>
            <b/>
            <sz val="8"/>
            <color indexed="81"/>
            <rFont val="Arial"/>
            <family val="2"/>
          </rPr>
          <t xml:space="preserve">il a plu:
de 02h27 à 06h38
</t>
        </r>
      </text>
    </comment>
    <comment ref="AO11" authorId="0">
      <text>
        <r>
          <rPr>
            <b/>
            <sz val="8"/>
            <color indexed="81"/>
            <rFont val="Arial"/>
            <family val="2"/>
          </rPr>
          <t xml:space="preserve">il a plu:
de 17h12 à 18h08
</t>
        </r>
      </text>
    </comment>
    <comment ref="AQ11" authorId="0">
      <text>
        <r>
          <rPr>
            <b/>
            <sz val="8"/>
            <color indexed="81"/>
            <rFont val="Arial"/>
            <family val="2"/>
          </rPr>
          <t xml:space="preserve">il a plu:
de 20h59 à 23h23
</t>
        </r>
      </text>
    </comment>
    <comment ref="AK13" authorId="0">
      <text>
        <r>
          <rPr>
            <b/>
            <sz val="8"/>
            <color indexed="81"/>
            <rFont val="Arial"/>
            <family val="2"/>
          </rPr>
          <t xml:space="preserve">il a plu:
de 00h08 à 01h04
de 02h19 à 04h58
de 05h14 à 06h59
</t>
        </r>
      </text>
    </comment>
    <comment ref="AM13" authorId="0">
      <text>
        <r>
          <rPr>
            <b/>
            <sz val="8"/>
            <color indexed="81"/>
            <rFont val="Arial"/>
            <family val="2"/>
          </rPr>
          <t xml:space="preserve">il a plu:
de 07h00 à 08h48
</t>
        </r>
      </text>
    </comment>
    <comment ref="AO13" authorId="0">
      <text>
        <r>
          <rPr>
            <b/>
            <sz val="8"/>
            <color indexed="81"/>
            <rFont val="Arial"/>
            <family val="2"/>
          </rPr>
          <t xml:space="preserve">il a plu:
de 13h28 à 14h23
</t>
        </r>
      </text>
    </comment>
    <comment ref="AK17" authorId="0">
      <text>
        <r>
          <rPr>
            <b/>
            <sz val="8"/>
            <color indexed="81"/>
            <rFont val="Arial"/>
            <family val="2"/>
          </rPr>
          <t xml:space="preserve">il a plu:
de 00h18 à 01h57
</t>
        </r>
      </text>
    </comment>
    <comment ref="AM25" authorId="0">
      <text>
        <r>
          <rPr>
            <b/>
            <sz val="8"/>
            <color indexed="81"/>
            <rFont val="Arial"/>
            <family val="2"/>
          </rPr>
          <t xml:space="preserve">il a plu:
de 09h21 à 11h59
</t>
        </r>
      </text>
    </comment>
    <comment ref="AO25" authorId="0">
      <text>
        <r>
          <rPr>
            <b/>
            <sz val="8"/>
            <color indexed="81"/>
            <rFont val="Arial"/>
            <family val="2"/>
          </rPr>
          <t xml:space="preserve">il a plu:
de 12h00 à 12h02
de 13h25 à 14h47
</t>
        </r>
      </text>
    </comment>
    <comment ref="AK27" authorId="0">
      <text>
        <r>
          <rPr>
            <b/>
            <sz val="8"/>
            <color indexed="81"/>
            <rFont val="Arial"/>
            <family val="2"/>
          </rPr>
          <t xml:space="preserve">il a plu:
de 00h22 à 01h17
</t>
        </r>
      </text>
    </comment>
    <comment ref="AO27" authorId="0">
      <text>
        <r>
          <rPr>
            <b/>
            <sz val="8"/>
            <color indexed="81"/>
            <rFont val="Arial"/>
            <family val="2"/>
          </rPr>
          <t xml:space="preserve">il a plu:
de 16h56 à 18h06
</t>
        </r>
      </text>
    </comment>
    <comment ref="AQ27" authorId="0">
      <text>
        <r>
          <rPr>
            <b/>
            <sz val="8"/>
            <color indexed="81"/>
            <rFont val="Arial"/>
            <family val="2"/>
          </rPr>
          <t xml:space="preserve">il a plu:
de 20h44 à 23h16
de 23h18 à 23h58
</t>
        </r>
      </text>
    </comment>
    <comment ref="AK29" authorId="0">
      <text>
        <r>
          <rPr>
            <b/>
            <sz val="8"/>
            <color indexed="81"/>
            <rFont val="Arial"/>
            <family val="2"/>
          </rPr>
          <t xml:space="preserve">il a plu:
de 00h00 à 00h16
</t>
        </r>
      </text>
    </comment>
    <comment ref="AM29" authorId="0">
      <text>
        <r>
          <rPr>
            <b/>
            <sz val="8"/>
            <color indexed="81"/>
            <rFont val="Arial"/>
            <family val="2"/>
          </rPr>
          <t xml:space="preserve">il a plu:
de 10h26 à 11h25
</t>
        </r>
      </text>
    </comment>
    <comment ref="AQ29" authorId="0">
      <text>
        <r>
          <rPr>
            <b/>
            <sz val="8"/>
            <color indexed="81"/>
            <rFont val="Arial"/>
            <family val="2"/>
          </rPr>
          <t xml:space="preserve">il a plu:
de 22h13 à 23h10
</t>
        </r>
      </text>
    </comment>
    <comment ref="AK31" authorId="0">
      <text>
        <r>
          <rPr>
            <b/>
            <sz val="8"/>
            <color indexed="81"/>
            <rFont val="Arial"/>
            <family val="2"/>
          </rPr>
          <t xml:space="preserve">il a plu:
de 06h42 à 06h59
</t>
        </r>
      </text>
    </comment>
    <comment ref="AM31" authorId="0">
      <text>
        <r>
          <rPr>
            <b/>
            <sz val="8"/>
            <color indexed="81"/>
            <rFont val="Arial"/>
            <family val="2"/>
          </rPr>
          <t xml:space="preserve">il a plu:
de 07h00 à 07h44
de 08h54 à 09h49
</t>
        </r>
      </text>
    </comment>
    <comment ref="AQ31" authorId="0">
      <text>
        <r>
          <rPr>
            <b/>
            <sz val="8"/>
            <color indexed="81"/>
            <rFont val="Arial"/>
            <family val="2"/>
          </rPr>
          <t xml:space="preserve">il a plu:
de 20h34 à 21h34
</t>
        </r>
      </text>
    </comment>
    <comment ref="AK33" authorId="0">
      <text>
        <r>
          <rPr>
            <b/>
            <sz val="8"/>
            <color indexed="81"/>
            <rFont val="Arial"/>
            <family val="2"/>
          </rPr>
          <t xml:space="preserve">il a plu:
de 01h25 à 02h29
de 03h02 à 03h59
</t>
        </r>
      </text>
    </comment>
    <comment ref="AO33" authorId="0">
      <text>
        <r>
          <rPr>
            <b/>
            <sz val="8"/>
            <color indexed="81"/>
            <rFont val="Arial"/>
            <family val="2"/>
          </rPr>
          <t xml:space="preserve">il a plu:
de 16h47 à 17h48
</t>
        </r>
      </text>
    </comment>
    <comment ref="AK35" authorId="0">
      <text>
        <r>
          <rPr>
            <b/>
            <sz val="8"/>
            <color indexed="81"/>
            <rFont val="Arial"/>
            <family val="2"/>
          </rPr>
          <t xml:space="preserve">il a plu:
de 05h59 à 06h57
</t>
        </r>
      </text>
    </comment>
    <comment ref="AM35" authorId="0">
      <text>
        <r>
          <rPr>
            <b/>
            <sz val="8"/>
            <color indexed="81"/>
            <rFont val="Arial"/>
            <family val="2"/>
          </rPr>
          <t xml:space="preserve">il a plu:
de 07h36 à 09h27
de 11h01 à 11h59
</t>
        </r>
      </text>
    </comment>
    <comment ref="AO35" authorId="0">
      <text>
        <r>
          <rPr>
            <b/>
            <sz val="8"/>
            <color indexed="81"/>
            <rFont val="Arial"/>
            <family val="2"/>
          </rPr>
          <t xml:space="preserve">il a plu:
de 12h00 à 12h17
</t>
        </r>
      </text>
    </comment>
    <comment ref="AK41" authorId="0">
      <text>
        <r>
          <rPr>
            <b/>
            <sz val="8"/>
            <color indexed="81"/>
            <rFont val="Arial"/>
            <family val="2"/>
          </rPr>
          <t xml:space="preserve">il a plu:
de 04h49 à 05h44
</t>
        </r>
      </text>
    </comment>
    <comment ref="AQ41" authorId="0">
      <text>
        <r>
          <rPr>
            <b/>
            <sz val="8"/>
            <color indexed="81"/>
            <rFont val="Arial"/>
            <family val="2"/>
          </rPr>
          <t xml:space="preserve">il a plu:
de 20h09 à 23h58
</t>
        </r>
      </text>
    </comment>
    <comment ref="AK43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05h33
</t>
        </r>
      </text>
    </comment>
    <comment ref="AM43" authorId="0">
      <text>
        <r>
          <rPr>
            <b/>
            <sz val="8"/>
            <color indexed="81"/>
            <rFont val="Arial"/>
            <family val="2"/>
          </rPr>
          <t xml:space="preserve">il a plu:
de 08h39 à 09h58
</t>
        </r>
      </text>
    </comment>
    <comment ref="AO43" authorId="0">
      <text>
        <r>
          <rPr>
            <b/>
            <sz val="8"/>
            <color indexed="81"/>
            <rFont val="Arial"/>
            <family val="2"/>
          </rPr>
          <t xml:space="preserve">il a plu:
de 18h24 à 18h59
</t>
        </r>
      </text>
    </comment>
    <comment ref="AQ43" authorId="0">
      <text>
        <r>
          <rPr>
            <b/>
            <sz val="8"/>
            <color indexed="81"/>
            <rFont val="Arial"/>
            <family val="2"/>
          </rPr>
          <t xml:space="preserve">il a plu:
de 19h00 à 19h23
</t>
        </r>
      </text>
    </comment>
    <comment ref="AK45" authorId="0">
      <text>
        <r>
          <rPr>
            <b/>
            <sz val="8"/>
            <color indexed="81"/>
            <rFont val="Arial"/>
            <family val="2"/>
          </rPr>
          <t xml:space="preserve">il a plu:
de 03h25 à 04h28
</t>
        </r>
      </text>
    </comment>
    <comment ref="AO45" authorId="0">
      <text>
        <r>
          <rPr>
            <b/>
            <sz val="8"/>
            <color indexed="81"/>
            <rFont val="Arial"/>
            <family val="2"/>
          </rPr>
          <t xml:space="preserve">il a plu:
de 17h16 à 18h12
</t>
        </r>
      </text>
    </comment>
    <comment ref="AK47" authorId="0">
      <text>
        <r>
          <rPr>
            <b/>
            <sz val="8"/>
            <color indexed="81"/>
            <rFont val="Arial"/>
            <family val="2"/>
          </rPr>
          <t xml:space="preserve">il a plu:
de 01h08 à 02h02
de 03h56 à 04h51
</t>
        </r>
      </text>
    </comment>
    <comment ref="AM47" authorId="0">
      <text>
        <r>
          <rPr>
            <b/>
            <sz val="8"/>
            <color indexed="81"/>
            <rFont val="Arial"/>
            <family val="2"/>
          </rPr>
          <t xml:space="preserve">il a plu:
de 08h32 à 10h26
de 10h30 à 11h31
</t>
        </r>
      </text>
    </comment>
    <comment ref="AO49" authorId="0">
      <text>
        <r>
          <rPr>
            <b/>
            <sz val="8"/>
            <color indexed="81"/>
            <rFont val="Arial"/>
            <family val="2"/>
          </rPr>
          <t xml:space="preserve">il a plu:
de 18h09 à 18h59
</t>
        </r>
      </text>
    </comment>
    <comment ref="AQ49" authorId="0">
      <text>
        <r>
          <rPr>
            <b/>
            <sz val="8"/>
            <color indexed="81"/>
            <rFont val="Arial"/>
            <family val="2"/>
          </rPr>
          <t xml:space="preserve">il a plu:
de 19h00 à 19h20
</t>
        </r>
      </text>
    </comment>
    <comment ref="AK51" authorId="0">
      <text>
        <r>
          <rPr>
            <b/>
            <sz val="8"/>
            <color indexed="81"/>
            <rFont val="Arial"/>
            <family val="2"/>
          </rPr>
          <t xml:space="preserve">il a plu:
de 05h34 à 06h29
</t>
        </r>
      </text>
    </comment>
    <comment ref="AQ55" authorId="0">
      <text>
        <r>
          <rPr>
            <b/>
            <sz val="8"/>
            <color indexed="81"/>
            <rFont val="Arial"/>
            <family val="2"/>
          </rPr>
          <t xml:space="preserve">il a plu:
de 19h10 à 20h07
de 20h14 à 21h12
</t>
        </r>
      </text>
    </comment>
    <comment ref="AK57" authorId="0">
      <text>
        <r>
          <rPr>
            <b/>
            <sz val="8"/>
            <color indexed="81"/>
            <rFont val="Arial"/>
            <family val="2"/>
          </rPr>
          <t xml:space="preserve">il a plu:
de 03h55 à 04h51
</t>
        </r>
      </text>
    </comment>
    <comment ref="AM57" authorId="0">
      <text>
        <r>
          <rPr>
            <b/>
            <sz val="8"/>
            <color indexed="81"/>
            <rFont val="Arial"/>
            <family val="2"/>
          </rPr>
          <t xml:space="preserve">il a plu:
de 07h17 à 08h41
</t>
        </r>
      </text>
    </comment>
    <comment ref="AK59" authorId="0">
      <text>
        <r>
          <rPr>
            <b/>
            <sz val="8"/>
            <color indexed="81"/>
            <rFont val="Arial"/>
            <family val="2"/>
          </rPr>
          <t xml:space="preserve">il a plu:
de 01h40 à 02h36
de 02h46 à 05h10
de 06h08 à 06h59
</t>
        </r>
      </text>
    </comment>
    <comment ref="AM59" authorId="0">
      <text>
        <r>
          <rPr>
            <b/>
            <sz val="8"/>
            <color indexed="81"/>
            <rFont val="Arial"/>
            <family val="2"/>
          </rPr>
          <t xml:space="preserve">il a plu:
de 07h00 à 07h40
</t>
        </r>
      </text>
    </comment>
    <comment ref="AO59" authorId="0">
      <text>
        <r>
          <rPr>
            <b/>
            <sz val="8"/>
            <color indexed="81"/>
            <rFont val="Arial"/>
            <family val="2"/>
          </rPr>
          <t xml:space="preserve">il a plu:
de 16h06 à 17h45
</t>
        </r>
      </text>
    </comment>
    <comment ref="AQ59" authorId="0">
      <text>
        <r>
          <rPr>
            <b/>
            <sz val="8"/>
            <color indexed="81"/>
            <rFont val="Arial"/>
            <family val="2"/>
          </rPr>
          <t xml:space="preserve">il a plu:
de 20h02 à 22h10
</t>
        </r>
      </text>
    </comment>
    <comment ref="AK61" authorId="0">
      <text>
        <r>
          <rPr>
            <b/>
            <sz val="8"/>
            <color indexed="81"/>
            <rFont val="Arial"/>
            <family val="2"/>
          </rPr>
          <t xml:space="preserve">il a plu:
de 00h37 à 01h45
de 02h42 à 05h34
de 05h36 à 06h59
</t>
        </r>
      </text>
    </comment>
    <comment ref="AM61" authorId="0">
      <text>
        <r>
          <rPr>
            <b/>
            <sz val="8"/>
            <color indexed="81"/>
            <rFont val="Arial"/>
            <family val="2"/>
          </rPr>
          <t xml:space="preserve">il a plu:
de 07h44 à 08h44
de 08h48 à 09h54
</t>
        </r>
      </text>
    </comment>
    <comment ref="AK63" authorId="0">
      <text>
        <r>
          <rPr>
            <b/>
            <sz val="8"/>
            <color indexed="81"/>
            <rFont val="Arial"/>
            <family val="2"/>
          </rPr>
          <t xml:space="preserve">il a plu:
de 00h39 à 06h59
</t>
        </r>
      </text>
    </comment>
    <comment ref="AM63" authorId="0">
      <text>
        <r>
          <rPr>
            <b/>
            <sz val="8"/>
            <color indexed="81"/>
            <rFont val="Arial"/>
            <family val="2"/>
          </rPr>
          <t xml:space="preserve">il a plu:
de 07h00 à 08h13
de 08h41 à 09h38
de 09h52 à 10h23
de 10h41 à 11h37
</t>
        </r>
      </text>
    </comment>
    <comment ref="AK65" authorId="0">
      <text>
        <r>
          <rPr>
            <b/>
            <sz val="8"/>
            <color indexed="81"/>
            <rFont val="Arial"/>
            <family val="2"/>
          </rPr>
          <t xml:space="preserve">il a plu:
de 05h36 à 06h59
</t>
        </r>
      </text>
    </comment>
    <comment ref="AM65" authorId="0">
      <text>
        <r>
          <rPr>
            <b/>
            <sz val="8"/>
            <color indexed="81"/>
            <rFont val="Arial"/>
            <family val="2"/>
          </rPr>
          <t xml:space="preserve">il a plu:
de 07h00 à 08h26
de 08h34 à 10h01
</t>
        </r>
      </text>
    </comment>
    <comment ref="AO65" authorId="0">
      <text>
        <r>
          <rPr>
            <b/>
            <sz val="8"/>
            <color indexed="81"/>
            <rFont val="Arial"/>
            <family val="2"/>
          </rPr>
          <t xml:space="preserve">il a plu:
de 16h00 à 17h11
</t>
        </r>
      </text>
    </comment>
    <comment ref="AK67" authorId="0">
      <text>
        <r>
          <rPr>
            <b/>
            <sz val="8"/>
            <color indexed="81"/>
            <rFont val="Arial"/>
            <family val="2"/>
          </rPr>
          <t xml:space="preserve">il a plu:
de 03h01 à 04h00
de 06h50 à 06h59
</t>
        </r>
      </text>
    </comment>
    <comment ref="AM67" authorId="0">
      <text>
        <r>
          <rPr>
            <b/>
            <sz val="8"/>
            <color indexed="81"/>
            <rFont val="Arial"/>
            <family val="2"/>
          </rPr>
          <t xml:space="preserve">il a plu:
de 07h00 à 07h45
de 07h49 à 08h45
de 09h08 à 10h45
</t>
        </r>
      </text>
    </comment>
    <comment ref="AO67" authorId="0">
      <text>
        <r>
          <rPr>
            <b/>
            <sz val="8"/>
            <color indexed="81"/>
            <rFont val="Arial"/>
            <family val="2"/>
          </rPr>
          <t xml:space="preserve">il a plu:
de 12h07 à 13h05
de 16h46 à 17h40
</t>
        </r>
      </text>
    </comment>
    <comment ref="AQ67" authorId="0">
      <text>
        <r>
          <rPr>
            <b/>
            <sz val="8"/>
            <color indexed="81"/>
            <rFont val="Arial"/>
            <family val="2"/>
          </rPr>
          <t xml:space="preserve">il a plu:
de 19h23 à 20h20
</t>
        </r>
      </text>
    </comment>
  </commentList>
</comments>
</file>

<file path=xl/sharedStrings.xml><?xml version="1.0" encoding="utf-8"?>
<sst xmlns="http://schemas.openxmlformats.org/spreadsheetml/2006/main" count="372" uniqueCount="191">
  <si>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</si>
  <si>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</si>
  <si>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</si>
  <si>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</si>
  <si>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</si>
  <si>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</si>
  <si>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</si>
  <si>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</si>
  <si>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</si>
  <si>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</si>
  <si>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</si>
  <si>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</si>
  <si>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</si>
  <si>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</si>
  <si>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</si>
  <si>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</si>
  <si>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</si>
  <si>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</si>
  <si>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</si>
  <si>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</si>
  <si>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</si>
  <si>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</si>
  <si>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</si>
  <si>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</si>
  <si>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</si>
  <si>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</si>
  <si>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</si>
  <si>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</si>
  <si>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</si>
  <si>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</si>
  <si>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</si>
  <si>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</si>
  <si>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</si>
  <si>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</si>
  <si>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</si>
  <si>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</si>
  <si>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</si>
  <si>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</si>
  <si>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</si>
  <si>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</si>
  <si>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</si>
  <si>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</si>
  <si>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</si>
  <si>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</si>
  <si>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</si>
  <si>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</si>
  <si>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</si>
  <si>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</si>
  <si>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</si>
  <si>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</si>
  <si>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</si>
  <si>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</si>
  <si>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</si>
  <si>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</si>
  <si>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</si>
  <si>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</si>
  <si>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</si>
  <si>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</si>
  <si>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</si>
  <si>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</si>
  <si>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</si>
  <si>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</si>
  <si>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</si>
  <si>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</si>
  <si>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</si>
  <si>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</si>
  <si>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</si>
  <si>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</si>
  <si>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</si>
  <si>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</si>
  <si>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</si>
  <si>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</si>
  <si>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</si>
  <si>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</si>
  <si>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</si>
  <si>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</si>
  <si>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</si>
  <si>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</si>
  <si>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</si>
  <si>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</si>
  <si>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</si>
  <si>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</si>
  <si>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</si>
  <si>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</si>
  <si>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AG</t>
  </si>
  <si>
    <t>Heures de pluie</t>
  </si>
  <si>
    <t>Vitesse du vent</t>
  </si>
  <si>
    <t>Heures de soleil</t>
  </si>
  <si>
    <t>J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</si>
  <si>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</si>
  <si>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</si>
  <si>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</si>
  <si>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</si>
  <si>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</si>
  <si>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</si>
  <si>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</si>
  <si>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</si>
  <si>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</si>
  <si>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</si>
  <si>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</si>
  <si>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</si>
  <si>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</si>
  <si>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</si>
  <si>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</si>
  <si>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</si>
  <si>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</si>
  <si>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Vitesse vent</t>
  </si>
  <si>
    <t>Pluie 1h</t>
  </si>
  <si>
    <t>image Guy_WMR200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</si>
  <si>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</si>
  <si>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</si>
  <si>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</si>
  <si>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</si>
  <si>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</si>
  <si>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</si>
  <si>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</si>
  <si>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</si>
  <si>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Hauteur</t>
  </si>
  <si>
    <t>Totale</t>
  </si>
  <si>
    <t>Temps Pluie</t>
  </si>
  <si>
    <t>Jours de soleil + de 4h</t>
  </si>
  <si>
    <t>http://www.meteociel.fr/previsions/31439/la_tranche_sur_mer.htm</t>
  </si>
  <si>
    <t>Mise à jour</t>
  </si>
  <si>
    <t>Températures</t>
  </si>
  <si>
    <t>Temps de précipitations par 1/4 de journée</t>
  </si>
  <si>
    <t>Température ressentie</t>
  </si>
  <si>
    <t>Température mini</t>
  </si>
  <si>
    <t>Jours de pluie + de 2mm</t>
  </si>
  <si>
    <t>Pluie Maxi Jour et total mois</t>
  </si>
  <si>
    <t>Soleil maxi</t>
  </si>
  <si>
    <t>19h à 23h59</t>
  </si>
  <si>
    <t>T° extérieure</t>
  </si>
  <si>
    <t>Pluie Journée</t>
  </si>
  <si>
    <t>Pluie mois</t>
  </si>
  <si>
    <t>Pluie Année</t>
  </si>
  <si>
    <t>Graphiques</t>
  </si>
  <si>
    <t>Heures Soleil</t>
  </si>
  <si>
    <t>Heures Pluie</t>
  </si>
  <si>
    <t>Pluie semaine</t>
  </si>
  <si>
    <t>Jours pluie</t>
  </si>
  <si>
    <t>Semaine</t>
  </si>
  <si>
    <t>Lux</t>
  </si>
  <si>
    <t>Année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</si>
  <si>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</si>
  <si>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</si>
  <si>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</si>
  <si>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</si>
  <si>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</si>
  <si>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</si>
  <si>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</si>
  <si>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</si>
  <si>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</si>
  <si>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</si>
  <si>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</si>
  <si>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AK</t>
  </si>
  <si>
    <t>Graph</t>
  </si>
  <si>
    <t>Humidité H%</t>
  </si>
  <si>
    <t>Ligne</t>
  </si>
  <si>
    <t>à</t>
  </si>
  <si>
    <t>Décembre</t>
  </si>
  <si>
    <t>Jours soleil</t>
  </si>
  <si>
    <t>La Rochelle</t>
  </si>
  <si>
    <t>Cliquez sur les icônes ci-dessous pour voir les graphiques détaillés</t>
  </si>
  <si>
    <t>Lever</t>
  </si>
  <si>
    <t>Coucher</t>
  </si>
  <si>
    <t>Soleil au zéniht</t>
  </si>
  <si>
    <t>Début de l'aube</t>
  </si>
  <si>
    <t>Crépuscule</t>
  </si>
  <si>
    <t>Durée soleil</t>
  </si>
  <si>
    <t>Durée Jour</t>
  </si>
  <si>
    <t>²</t>
  </si>
  <si>
    <t>le</t>
  </si>
  <si>
    <t>Fin</t>
  </si>
  <si>
    <t>Jours de pluie</t>
  </si>
  <si>
    <t>https://www.wunderground.com/dashboard/pws/ILATRA6</t>
  </si>
  <si>
    <t>CH2</t>
  </si>
  <si>
    <t>Sonde CH2</t>
  </si>
  <si>
    <t>Vent  de la journée précédente</t>
  </si>
  <si>
    <t>Soleil de la journéeprécedente</t>
  </si>
  <si>
    <t>Luminosité  de la journéeprécédente</t>
  </si>
  <si>
    <t>Février_2020</t>
  </si>
  <si>
    <t>CH1</t>
  </si>
  <si>
    <t>Début</t>
  </si>
  <si>
    <t>Ch1/2</t>
  </si>
  <si>
    <t>https://marine.meteoconsult.fr/meteo-marine/horaires-maree-la-tranche-sur-mer-1083-0.php</t>
  </si>
  <si>
    <t>Prévisions</t>
  </si>
  <si>
    <t>meteofloralies</t>
  </si>
  <si>
    <t>Ephéméride</t>
  </si>
  <si>
    <t>Marées</t>
  </si>
  <si>
    <t>20200229</t>
  </si>
  <si>
    <t>http://www.meteociel.fr/climatologie/villes.php?code=7316&amp;mois=3&amp;annee=2020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</si>
</sst>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General&quot; mm&quot;"/>
    <numFmt numFmtId="186" formatCode="[$-F800]dddd\,\ mmmm\ dd\,\ yyyy"/>
    <numFmt numFmtId="187" formatCode="dd/mmmm/yyyy\ hh:mm"/>
    <numFmt numFmtId="188" formatCode="dddd/mmmm/yyyy\ &quot;à&quot;\ hh:mm"/>
    <numFmt numFmtId="189" formatCode="dddd\ dd\ mmmm\ yyyy\ \à\ hh:mm"/>
    <numFmt numFmtId="190" formatCode="dddd\ dd\ mmmm\ \à\ hh\ &quot;h&quot;\ mm\ &quot;mn&quot;"/>
    <numFmt numFmtId="191" formatCode="dddd\ dd\ mmmm\ \à\ hh&quot;h&quot;mm&quot;mn&quot;"/>
    <numFmt numFmtId="192" formatCode="dddd\ dd\ mmmm"/>
    <numFmt numFmtId="193" formatCode="dddd\ dd\ mmmm\ yyyy"/>
    <numFmt numFmtId="194" formatCode="h:mm;@"/>
    <numFmt numFmtId="195" formatCode="dddd\ dd\ mmmm\ &quot;  &quot;\ yyyy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sz val="10"/>
      <color rgb="FF000000"/>
      <name val="Verdana"/>
      <family val="2"/>
    </font>
    <font>
      <b/>
      <sz val="12"/>
      <color rgb="FFFFFF00"/>
      <name val="Arial"/>
      <family val="2"/>
    </font>
    <font>
      <sz val="11"/>
      <color rgb="FF000000"/>
      <name val="Calibri"/>
      <family val="2"/>
    </font>
    <font>
      <sz val="10"/>
      <color theme="3" tint="0.39997558519241921"/>
      <name val="Arial"/>
      <family val="2"/>
    </font>
    <font>
      <sz val="12"/>
      <name val="Times New Roman"/>
      <family val="1"/>
    </font>
    <font>
      <sz val="10"/>
      <color theme="1"/>
      <name val="Liberation Sans"/>
      <family val="2"/>
    </font>
    <font>
      <b/>
      <sz val="8"/>
      <color indexed="81"/>
      <name val="Arial"/>
      <family val="2"/>
    </font>
    <font>
      <b/>
      <sz val="8"/>
      <color rgb="FFFF0000"/>
      <name val="Arial"/>
      <family val="2"/>
    </font>
    <font>
      <b/>
      <u/>
      <sz val="10"/>
      <name val="Arial"/>
      <family val="2"/>
    </font>
    <font>
      <sz val="10"/>
      <color theme="1"/>
      <name val="Calibri"/>
      <family val="2"/>
      <scheme val="minor"/>
    </font>
    <font>
      <b/>
      <sz val="8"/>
      <color theme="3"/>
      <name val="Arial"/>
      <family val="2"/>
    </font>
    <font>
      <sz val="8"/>
      <color indexed="12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 tint="-0.14996795556505021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37" borderId="0" applyNumberFormat="0" applyBorder="0" applyAlignment="0" applyProtection="0"/>
    <xf numFmtId="0" fontId="35" fillId="41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38" borderId="0" applyNumberFormat="0" applyBorder="0" applyAlignment="0" applyProtection="0"/>
    <xf numFmtId="0" fontId="32" fillId="0" borderId="0" applyNumberFormat="0" applyFill="0" applyBorder="0" applyAlignment="0" applyProtection="0"/>
    <xf numFmtId="0" fontId="29" fillId="15" borderId="32" applyNumberFormat="0" applyAlignment="0" applyProtection="0"/>
    <xf numFmtId="0" fontId="30" fillId="0" borderId="34" applyNumberFormat="0" applyFill="0" applyAlignment="0" applyProtection="0"/>
    <xf numFmtId="0" fontId="1" fillId="17" borderId="36" applyNumberFormat="0" applyFont="0" applyAlignment="0" applyProtection="0"/>
    <xf numFmtId="0" fontId="27" fillId="14" borderId="32" applyNumberFormat="0" applyAlignment="0" applyProtection="0"/>
    <xf numFmtId="0" fontId="25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6" fillId="13" borderId="0" applyNumberFormat="0" applyBorder="0" applyAlignment="0" applyProtection="0"/>
    <xf numFmtId="0" fontId="24" fillId="11" borderId="0" applyNumberFormat="0" applyBorder="0" applyAlignment="0" applyProtection="0"/>
    <xf numFmtId="0" fontId="28" fillId="15" borderId="33" applyNumberFormat="0" applyAlignment="0" applyProtection="0"/>
    <xf numFmtId="0" fontId="3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22" fillId="0" borderId="30" applyNumberFormat="0" applyFill="0" applyAlignment="0" applyProtection="0"/>
    <xf numFmtId="0" fontId="23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34" fillId="0" borderId="37" applyNumberFormat="0" applyFill="0" applyAlignment="0" applyProtection="0"/>
    <xf numFmtId="0" fontId="31" fillId="16" borderId="35" applyNumberFormat="0" applyAlignment="0" applyProtection="0"/>
    <xf numFmtId="0" fontId="66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73" fillId="0" borderId="0"/>
  </cellStyleXfs>
  <cellXfs count="656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Border="1"/>
    <xf numFmtId="0" fontId="0" fillId="0" borderId="27" xfId="0" applyFill="1" applyBorder="1" applyAlignment="1">
      <alignment horizontal="center"/>
    </xf>
    <xf numFmtId="0" fontId="0" fillId="0" borderId="0" xfId="0" applyFill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4" fillId="0" borderId="22" xfId="0" applyNumberFormat="1" applyFont="1" applyBorder="1" applyAlignment="1">
      <alignment horizontal="center"/>
    </xf>
    <xf numFmtId="165" fontId="10" fillId="0" borderId="14" xfId="0" applyNumberFormat="1" applyFont="1" applyBorder="1" applyAlignment="1">
      <alignment horizontal="center"/>
    </xf>
    <xf numFmtId="168" fontId="15" fillId="0" borderId="2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13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164" fontId="7" fillId="2" borderId="40" xfId="0" applyNumberFormat="1" applyFont="1" applyFill="1" applyBorder="1" applyAlignment="1" applyProtection="1">
      <alignment horizontal="centerContinuous"/>
    </xf>
    <xf numFmtId="166" fontId="7" fillId="2" borderId="40" xfId="0" applyNumberFormat="1" applyFont="1" applyFill="1" applyBorder="1" applyAlignment="1" applyProtection="1">
      <alignment horizontal="centerContinuous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6" fillId="5" borderId="47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7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38" xfId="0" applyFill="1" applyBorder="1"/>
    <xf numFmtId="0" fontId="0" fillId="2" borderId="39" xfId="0" applyFill="1" applyBorder="1" applyAlignment="1">
      <alignment horizontal="left" indent="1"/>
    </xf>
    <xf numFmtId="1" fontId="2" fillId="2" borderId="39" xfId="0" applyNumberFormat="1" applyFont="1" applyFill="1" applyBorder="1" applyAlignment="1" applyProtection="1">
      <alignment horizontal="center" vertical="center"/>
    </xf>
    <xf numFmtId="0" fontId="0" fillId="2" borderId="40" xfId="0" applyFill="1" applyBorder="1"/>
    <xf numFmtId="0" fontId="0" fillId="2" borderId="41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17" xfId="0" applyFill="1" applyBorder="1" applyAlignment="1">
      <alignment horizontal="centerContinuous"/>
    </xf>
    <xf numFmtId="168" fontId="4" fillId="0" borderId="47" xfId="0" applyNumberFormat="1" applyFont="1" applyFill="1" applyBorder="1" applyAlignment="1" applyProtection="1">
      <alignment horizontal="center"/>
    </xf>
    <xf numFmtId="170" fontId="4" fillId="0" borderId="47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165" fontId="9" fillId="3" borderId="47" xfId="0" applyNumberFormat="1" applyFont="1" applyFill="1" applyBorder="1" applyAlignment="1">
      <alignment horizontal="center"/>
    </xf>
    <xf numFmtId="167" fontId="9" fillId="3" borderId="47" xfId="0" applyNumberFormat="1" applyFont="1" applyFill="1" applyBorder="1" applyAlignment="1">
      <alignment horizontal="center"/>
    </xf>
    <xf numFmtId="14" fontId="8" fillId="0" borderId="45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" fontId="9" fillId="2" borderId="0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6" fillId="44" borderId="47" xfId="0" applyNumberFormat="1" applyFont="1" applyFill="1" applyBorder="1" applyAlignment="1">
      <alignment horizontal="center"/>
    </xf>
    <xf numFmtId="164" fontId="16" fillId="10" borderId="47" xfId="0" applyNumberFormat="1" applyFont="1" applyFill="1" applyBorder="1" applyAlignment="1">
      <alignment horizontal="center"/>
    </xf>
    <xf numFmtId="168" fontId="9" fillId="3" borderId="47" xfId="0" applyNumberFormat="1" applyFont="1" applyFill="1" applyBorder="1" applyAlignment="1">
      <alignment horizontal="center"/>
    </xf>
    <xf numFmtId="170" fontId="9" fillId="3" borderId="47" xfId="0" applyNumberFormat="1" applyFont="1" applyFill="1" applyBorder="1" applyAlignment="1">
      <alignment horizontal="center"/>
    </xf>
    <xf numFmtId="170" fontId="9" fillId="3" borderId="45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 indent="1"/>
    </xf>
    <xf numFmtId="171" fontId="6" fillId="2" borderId="11" xfId="0" applyNumberFormat="1" applyFont="1" applyFill="1" applyBorder="1" applyAlignment="1">
      <alignment horizontal="center" vertical="center"/>
    </xf>
    <xf numFmtId="0" fontId="2" fillId="42" borderId="0" xfId="0" applyFont="1" applyFill="1"/>
    <xf numFmtId="167" fontId="6" fillId="2" borderId="47" xfId="0" applyNumberFormat="1" applyFont="1" applyFill="1" applyBorder="1" applyAlignment="1">
      <alignment horizontal="center" vertical="center"/>
    </xf>
    <xf numFmtId="172" fontId="6" fillId="2" borderId="47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0" fontId="0" fillId="0" borderId="0" xfId="0" applyFill="1" applyBorder="1"/>
    <xf numFmtId="167" fontId="6" fillId="2" borderId="4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0" fontId="2" fillId="0" borderId="0" xfId="0" quotePrefix="1" applyFont="1"/>
    <xf numFmtId="0" fontId="0" fillId="0" borderId="0" xfId="0" applyFill="1" applyBorder="1" applyAlignment="1">
      <alignment horizontal="left"/>
    </xf>
    <xf numFmtId="20" fontId="2" fillId="43" borderId="42" xfId="0" applyNumberFormat="1" applyFont="1" applyFill="1" applyBorder="1" applyAlignment="1">
      <alignment horizontal="center"/>
    </xf>
    <xf numFmtId="20" fontId="2" fillId="43" borderId="43" xfId="0" applyNumberFormat="1" applyFont="1" applyFill="1" applyBorder="1" applyAlignment="1">
      <alignment horizontal="center"/>
    </xf>
    <xf numFmtId="0" fontId="17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45" borderId="47" xfId="0" applyNumberFormat="1" applyFont="1" applyFill="1" applyBorder="1" applyAlignment="1">
      <alignment horizontal="center"/>
    </xf>
    <xf numFmtId="0" fontId="19" fillId="9" borderId="5" xfId="0" applyFont="1" applyFill="1" applyBorder="1" applyAlignment="1">
      <alignment horizontal="center" vertical="center"/>
    </xf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8" fillId="0" borderId="22" xfId="0" applyFont="1" applyBorder="1" applyAlignment="1">
      <alignment horizontal="center"/>
    </xf>
    <xf numFmtId="20" fontId="6" fillId="43" borderId="44" xfId="0" applyNumberFormat="1" applyFont="1" applyFill="1" applyBorder="1" applyAlignment="1">
      <alignment horizontal="centerContinuous"/>
    </xf>
    <xf numFmtId="2" fontId="10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12" fillId="0" borderId="52" xfId="0" applyNumberFormat="1" applyFont="1" applyFill="1" applyBorder="1" applyAlignment="1">
      <alignment horizontal="center" vertical="center"/>
    </xf>
    <xf numFmtId="1" fontId="2" fillId="4" borderId="53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51" xfId="0" applyFill="1" applyBorder="1"/>
    <xf numFmtId="2" fontId="0" fillId="43" borderId="12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45" xfId="0" applyNumberFormat="1" applyFont="1" applyFill="1" applyBorder="1" applyAlignment="1">
      <alignment horizontal="centerContinuous"/>
    </xf>
    <xf numFmtId="49" fontId="4" fillId="0" borderId="46" xfId="0" applyNumberFormat="1" applyFont="1" applyFill="1" applyBorder="1" applyAlignment="1">
      <alignment horizontal="centerContinuous"/>
    </xf>
    <xf numFmtId="0" fontId="0" fillId="2" borderId="55" xfId="0" applyFill="1" applyBorder="1"/>
    <xf numFmtId="0" fontId="0" fillId="2" borderId="55" xfId="0" applyFill="1" applyBorder="1" applyAlignment="1"/>
    <xf numFmtId="0" fontId="2" fillId="2" borderId="55" xfId="0" applyFont="1" applyFill="1" applyBorder="1"/>
    <xf numFmtId="0" fontId="9" fillId="46" borderId="45" xfId="0" applyFont="1" applyFill="1" applyBorder="1" applyAlignment="1">
      <alignment horizontal="centerContinuous" vertical="center"/>
    </xf>
    <xf numFmtId="0" fontId="0" fillId="46" borderId="46" xfId="0" applyFill="1" applyBorder="1" applyAlignment="1">
      <alignment horizontal="centerContinuous" vertical="center"/>
    </xf>
    <xf numFmtId="0" fontId="9" fillId="46" borderId="10" xfId="0" applyFont="1" applyFill="1" applyBorder="1" applyAlignment="1">
      <alignment horizontal="centerContinuous" vertical="center"/>
    </xf>
    <xf numFmtId="0" fontId="0" fillId="0" borderId="0" xfId="0" applyBorder="1"/>
    <xf numFmtId="0" fontId="0" fillId="9" borderId="50" xfId="0" applyFill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7" fillId="0" borderId="0" xfId="0" applyFont="1"/>
    <xf numFmtId="0" fontId="0" fillId="0" borderId="0" xfId="0" applyAlignment="1">
      <alignment horizontal="center"/>
    </xf>
    <xf numFmtId="178" fontId="16" fillId="10" borderId="47" xfId="0" quotePrefix="1" applyNumberFormat="1" applyFont="1" applyFill="1" applyBorder="1" applyAlignment="1">
      <alignment horizontal="center"/>
    </xf>
    <xf numFmtId="178" fontId="6" fillId="0" borderId="47" xfId="0" quotePrefix="1" applyNumberFormat="1" applyFont="1" applyFill="1" applyBorder="1" applyAlignment="1">
      <alignment horizontal="center"/>
    </xf>
    <xf numFmtId="178" fontId="6" fillId="0" borderId="45" xfId="0" quotePrefix="1" applyNumberFormat="1" applyFont="1" applyFill="1" applyBorder="1" applyAlignment="1">
      <alignment horizontal="center"/>
    </xf>
    <xf numFmtId="178" fontId="9" fillId="46" borderId="47" xfId="0" quotePrefix="1" applyNumberFormat="1" applyFont="1" applyFill="1" applyBorder="1" applyAlignment="1">
      <alignment horizontal="center"/>
    </xf>
    <xf numFmtId="178" fontId="6" fillId="5" borderId="47" xfId="0" quotePrefix="1" applyNumberFormat="1" applyFont="1" applyFill="1" applyBorder="1" applyAlignment="1">
      <alignment horizontal="center"/>
    </xf>
    <xf numFmtId="0" fontId="2" fillId="0" borderId="59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12" fillId="0" borderId="50" xfId="0" applyFont="1" applyFill="1" applyBorder="1" applyAlignment="1">
      <alignment horizontal="center" vertical="center"/>
    </xf>
    <xf numFmtId="49" fontId="41" fillId="0" borderId="13" xfId="0" applyNumberFormat="1" applyFont="1" applyBorder="1" applyAlignment="1">
      <alignment horizontal="center" vertical="center"/>
    </xf>
    <xf numFmtId="49" fontId="41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 applyProtection="1">
      <alignment horizontal="center" vertical="center"/>
    </xf>
    <xf numFmtId="49" fontId="41" fillId="0" borderId="0" xfId="0" applyNumberFormat="1" applyFont="1" applyAlignment="1">
      <alignment horizontal="center"/>
    </xf>
    <xf numFmtId="49" fontId="41" fillId="0" borderId="13" xfId="0" applyNumberFormat="1" applyFont="1" applyFill="1" applyBorder="1" applyAlignment="1">
      <alignment horizontal="center"/>
    </xf>
    <xf numFmtId="49" fontId="41" fillId="0" borderId="0" xfId="0" applyNumberFormat="1" applyFont="1"/>
    <xf numFmtId="2" fontId="10" fillId="48" borderId="22" xfId="0" applyNumberFormat="1" applyFont="1" applyFill="1" applyBorder="1" applyAlignment="1">
      <alignment horizontal="center" vertical="center"/>
    </xf>
    <xf numFmtId="2" fontId="10" fillId="48" borderId="26" xfId="0" applyNumberFormat="1" applyFont="1" applyFill="1" applyBorder="1" applyAlignment="1">
      <alignment horizontal="center" vertical="center"/>
    </xf>
    <xf numFmtId="2" fontId="37" fillId="48" borderId="24" xfId="0" applyNumberFormat="1" applyFont="1" applyFill="1" applyBorder="1" applyAlignment="1">
      <alignment horizontal="center" vertical="center"/>
    </xf>
    <xf numFmtId="2" fontId="37" fillId="48" borderId="25" xfId="0" applyNumberFormat="1" applyFont="1" applyFill="1" applyBorder="1" applyAlignment="1">
      <alignment horizontal="center" vertical="center"/>
    </xf>
    <xf numFmtId="20" fontId="37" fillId="48" borderId="25" xfId="0" applyNumberFormat="1" applyFont="1" applyFill="1" applyBorder="1" applyAlignment="1">
      <alignment horizontal="center" vertical="center"/>
    </xf>
    <xf numFmtId="0" fontId="36" fillId="9" borderId="20" xfId="0" applyFont="1" applyFill="1" applyBorder="1" applyAlignment="1">
      <alignment horizontal="center"/>
    </xf>
    <xf numFmtId="169" fontId="36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6" fillId="9" borderId="18" xfId="0" applyFont="1" applyFill="1" applyBorder="1" applyAlignment="1">
      <alignment horizontal="center"/>
    </xf>
    <xf numFmtId="20" fontId="37" fillId="9" borderId="22" xfId="0" applyNumberFormat="1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169" fontId="18" fillId="9" borderId="22" xfId="0" applyNumberFormat="1" applyFont="1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20" fontId="18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0" fillId="0" borderId="0" xfId="0" applyFill="1" applyBorder="1"/>
    <xf numFmtId="0" fontId="2" fillId="6" borderId="48" xfId="0" applyFont="1" applyFill="1" applyBorder="1" applyAlignment="1">
      <alignment horizontal="center"/>
    </xf>
    <xf numFmtId="0" fontId="18" fillId="0" borderId="48" xfId="0" applyFont="1" applyBorder="1"/>
    <xf numFmtId="0" fontId="0" fillId="0" borderId="48" xfId="0" applyBorder="1" applyAlignment="1">
      <alignment horizontal="center"/>
    </xf>
    <xf numFmtId="178" fontId="2" fillId="0" borderId="48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4" fillId="43" borderId="22" xfId="0" applyNumberFormat="1" applyFont="1" applyFill="1" applyBorder="1" applyAlignment="1">
      <alignment horizontal="center"/>
    </xf>
    <xf numFmtId="168" fontId="15" fillId="43" borderId="22" xfId="0" applyNumberFormat="1" applyFont="1" applyFill="1" applyBorder="1" applyAlignment="1">
      <alignment horizontal="center"/>
    </xf>
    <xf numFmtId="2" fontId="14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4" fillId="43" borderId="25" xfId="0" applyNumberFormat="1" applyFont="1" applyFill="1" applyBorder="1" applyAlignment="1">
      <alignment horizontal="center"/>
    </xf>
    <xf numFmtId="20" fontId="15" fillId="43" borderId="25" xfId="0" applyNumberFormat="1" applyFont="1" applyFill="1" applyBorder="1" applyAlignment="1">
      <alignment horizontal="center"/>
    </xf>
    <xf numFmtId="2" fontId="10" fillId="47" borderId="21" xfId="0" applyNumberFormat="1" applyFont="1" applyFill="1" applyBorder="1" applyAlignment="1">
      <alignment horizontal="center" vertical="center"/>
    </xf>
    <xf numFmtId="2" fontId="10" fillId="47" borderId="14" xfId="0" applyNumberFormat="1" applyFont="1" applyFill="1" applyBorder="1" applyAlignment="1">
      <alignment horizontal="center" vertical="center"/>
    </xf>
    <xf numFmtId="2" fontId="36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6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8" fillId="47" borderId="24" xfId="0" applyNumberFormat="1" applyFont="1" applyFill="1" applyBorder="1" applyAlignment="1">
      <alignment horizontal="center" vertical="center"/>
    </xf>
    <xf numFmtId="2" fontId="18" fillId="47" borderId="25" xfId="0" applyNumberFormat="1" applyFont="1" applyFill="1" applyBorder="1" applyAlignment="1">
      <alignment horizontal="center" vertical="center"/>
    </xf>
    <xf numFmtId="20" fontId="18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4" fontId="0" fillId="0" borderId="51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185" fontId="4" fillId="0" borderId="27" xfId="0" applyNumberFormat="1" applyFont="1" applyFill="1" applyBorder="1" applyAlignment="1">
      <alignment horizontal="centerContinuous"/>
    </xf>
    <xf numFmtId="0" fontId="0" fillId="0" borderId="48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0" fontId="0" fillId="0" borderId="0" xfId="0" applyNumberFormat="1" applyFill="1" applyAlignment="1">
      <alignment horizontal="center" vertical="center"/>
    </xf>
    <xf numFmtId="170" fontId="6" fillId="0" borderId="47" xfId="0" applyNumberFormat="1" applyFont="1" applyFill="1" applyBorder="1" applyAlignment="1">
      <alignment horizontal="center"/>
    </xf>
    <xf numFmtId="0" fontId="0" fillId="2" borderId="60" xfId="0" applyFill="1" applyBorder="1"/>
    <xf numFmtId="0" fontId="4" fillId="0" borderId="45" xfId="0" applyNumberFormat="1" applyFont="1" applyFill="1" applyBorder="1" applyAlignment="1">
      <alignment horizontal="centerContinuous"/>
    </xf>
    <xf numFmtId="0" fontId="0" fillId="9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 applyBorder="1" applyAlignment="1">
      <alignment horizontal="left" vertical="center" indent="1"/>
    </xf>
    <xf numFmtId="0" fontId="38" fillId="9" borderId="20" xfId="0" applyFont="1" applyFill="1" applyBorder="1" applyAlignment="1">
      <alignment horizontal="center"/>
    </xf>
    <xf numFmtId="169" fontId="38" fillId="9" borderId="22" xfId="0" applyNumberFormat="1" applyFont="1" applyFill="1" applyBorder="1" applyAlignment="1">
      <alignment horizontal="center"/>
    </xf>
    <xf numFmtId="2" fontId="5" fillId="0" borderId="61" xfId="0" applyNumberFormat="1" applyFont="1" applyFill="1" applyBorder="1" applyAlignment="1">
      <alignment horizontal="center"/>
    </xf>
    <xf numFmtId="2" fontId="14" fillId="0" borderId="22" xfId="0" applyNumberFormat="1" applyFont="1" applyFill="1" applyBorder="1" applyAlignment="1">
      <alignment horizontal="center"/>
    </xf>
    <xf numFmtId="20" fontId="15" fillId="0" borderId="22" xfId="0" applyNumberFormat="1" applyFont="1" applyFill="1" applyBorder="1" applyAlignment="1">
      <alignment horizontal="center"/>
    </xf>
    <xf numFmtId="2" fontId="14" fillId="0" borderId="26" xfId="0" applyNumberFormat="1" applyFont="1" applyFill="1" applyBorder="1" applyAlignment="1">
      <alignment horizontal="center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12" fillId="0" borderId="0" xfId="0" applyNumberFormat="1" applyFont="1" applyAlignment="1">
      <alignment horizontal="center"/>
    </xf>
    <xf numFmtId="0" fontId="12" fillId="0" borderId="48" xfId="0" applyFont="1" applyFill="1" applyBorder="1" applyAlignment="1">
      <alignment horizontal="center" vertical="center"/>
    </xf>
    <xf numFmtId="177" fontId="18" fillId="0" borderId="48" xfId="0" applyNumberFormat="1" applyFont="1" applyBorder="1"/>
    <xf numFmtId="0" fontId="0" fillId="52" borderId="0" xfId="0" applyFill="1" applyBorder="1"/>
    <xf numFmtId="182" fontId="4" fillId="0" borderId="27" xfId="0" applyNumberFormat="1" applyFont="1" applyFill="1" applyBorder="1" applyAlignment="1">
      <alignment horizontal="centerContinuous"/>
    </xf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2" fillId="0" borderId="43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0" fontId="0" fillId="0" borderId="0" xfId="0" applyFill="1" applyBorder="1" applyAlignment="1">
      <alignment horizontal="centerContinuous"/>
    </xf>
    <xf numFmtId="14" fontId="0" fillId="0" borderId="0" xfId="0" applyNumberFormat="1"/>
    <xf numFmtId="168" fontId="6" fillId="2" borderId="47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86" fontId="0" fillId="0" borderId="0" xfId="0" applyNumberFormat="1" applyAlignment="1">
      <alignment horizontal="left"/>
    </xf>
    <xf numFmtId="0" fontId="18" fillId="0" borderId="48" xfId="0" applyNumberFormat="1" applyFont="1" applyBorder="1"/>
    <xf numFmtId="182" fontId="6" fillId="0" borderId="0" xfId="0" applyNumberFormat="1" applyFo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0" quotePrefix="1" applyFont="1" applyFill="1" applyBorder="1" applyAlignment="1">
      <alignment vertical="top"/>
    </xf>
    <xf numFmtId="49" fontId="6" fillId="8" borderId="0" xfId="0" applyNumberFormat="1" applyFont="1" applyFill="1" applyAlignment="1"/>
    <xf numFmtId="0" fontId="2" fillId="51" borderId="0" xfId="0" applyFont="1" applyFill="1"/>
    <xf numFmtId="177" fontId="40" fillId="51" borderId="0" xfId="0" applyNumberFormat="1" applyFont="1" applyFill="1" applyBorder="1" applyAlignment="1">
      <alignment horizontal="center"/>
    </xf>
    <xf numFmtId="0" fontId="40" fillId="51" borderId="0" xfId="0" applyNumberFormat="1" applyFont="1" applyFill="1" applyBorder="1"/>
    <xf numFmtId="183" fontId="48" fillId="51" borderId="0" xfId="0" applyNumberFormat="1" applyFont="1" applyFill="1" applyBorder="1"/>
    <xf numFmtId="0" fontId="0" fillId="51" borderId="0" xfId="0" applyFill="1"/>
    <xf numFmtId="0" fontId="17" fillId="51" borderId="0" xfId="0" applyFont="1" applyFill="1"/>
    <xf numFmtId="0" fontId="2" fillId="51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0" fontId="2" fillId="52" borderId="0" xfId="0" applyFont="1" applyFill="1"/>
    <xf numFmtId="49" fontId="54" fillId="52" borderId="0" xfId="0" applyNumberFormat="1" applyFont="1" applyFill="1" applyAlignment="1">
      <alignment horizontal="left" vertical="center"/>
    </xf>
    <xf numFmtId="0" fontId="55" fillId="52" borderId="0" xfId="0" applyFont="1" applyFill="1"/>
    <xf numFmtId="20" fontId="56" fillId="52" borderId="0" xfId="0" applyNumberFormat="1" applyFont="1" applyFill="1" applyBorder="1" applyAlignment="1">
      <alignment horizontal="center"/>
    </xf>
    <xf numFmtId="170" fontId="57" fillId="52" borderId="0" xfId="0" applyNumberFormat="1" applyFont="1" applyFill="1" applyBorder="1" applyAlignment="1">
      <alignment horizontal="center"/>
    </xf>
    <xf numFmtId="0" fontId="56" fillId="52" borderId="0" xfId="0" applyNumberFormat="1" applyFont="1" applyFill="1" applyBorder="1"/>
    <xf numFmtId="183" fontId="57" fillId="52" borderId="0" xfId="0" applyNumberFormat="1" applyFont="1" applyFill="1" applyBorder="1"/>
    <xf numFmtId="177" fontId="56" fillId="52" borderId="0" xfId="0" applyNumberFormat="1" applyFont="1" applyFill="1" applyBorder="1" applyAlignment="1">
      <alignment horizontal="center"/>
    </xf>
    <xf numFmtId="0" fontId="2" fillId="52" borderId="0" xfId="0" applyFont="1" applyFill="1" applyAlignment="1"/>
    <xf numFmtId="0" fontId="42" fillId="52" borderId="0" xfId="0" applyFont="1" applyFill="1"/>
    <xf numFmtId="0" fontId="17" fillId="52" borderId="0" xfId="0" applyFont="1" applyFill="1"/>
    <xf numFmtId="0" fontId="55" fillId="52" borderId="0" xfId="0" quotePrefix="1" applyFont="1" applyFill="1"/>
    <xf numFmtId="178" fontId="55" fillId="52" borderId="0" xfId="0" applyNumberFormat="1" applyFont="1" applyFill="1" applyBorder="1" applyAlignment="1">
      <alignment horizontal="right" vertical="center"/>
    </xf>
    <xf numFmtId="1" fontId="60" fillId="52" borderId="0" xfId="0" applyNumberFormat="1" applyFont="1" applyFill="1" applyBorder="1" applyAlignment="1">
      <alignment horizontal="right"/>
    </xf>
    <xf numFmtId="167" fontId="57" fillId="52" borderId="0" xfId="0" applyNumberFormat="1" applyFont="1" applyFill="1" applyBorder="1" applyAlignment="1">
      <alignment horizontal="right"/>
    </xf>
    <xf numFmtId="173" fontId="63" fillId="52" borderId="0" xfId="0" applyNumberFormat="1" applyFont="1" applyFill="1" applyBorder="1" applyAlignment="1">
      <alignment horizontal="right" vertical="center"/>
    </xf>
    <xf numFmtId="0" fontId="17" fillId="0" borderId="0" xfId="0" applyFont="1" applyFill="1"/>
    <xf numFmtId="173" fontId="50" fillId="0" borderId="0" xfId="0" applyNumberFormat="1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right" vertical="center"/>
    </xf>
    <xf numFmtId="164" fontId="39" fillId="0" borderId="0" xfId="0" applyNumberFormat="1" applyFont="1" applyFill="1" applyBorder="1" applyAlignment="1">
      <alignment horizontal="right" vertical="center"/>
    </xf>
    <xf numFmtId="0" fontId="51" fillId="0" borderId="0" xfId="0" applyFont="1" applyFill="1" applyBorder="1" applyAlignment="1">
      <alignment horizontal="center" vertical="center"/>
    </xf>
    <xf numFmtId="17" fontId="0" fillId="8" borderId="0" xfId="0" applyNumberFormat="1" applyFill="1"/>
    <xf numFmtId="172" fontId="6" fillId="0" borderId="47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 applyBorder="1"/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173" fontId="2" fillId="2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52" xfId="0" applyFill="1" applyBorder="1"/>
    <xf numFmtId="1" fontId="0" fillId="0" borderId="53" xfId="0" applyNumberFormat="1" applyFill="1" applyBorder="1"/>
    <xf numFmtId="0" fontId="0" fillId="0" borderId="54" xfId="0" applyFill="1" applyBorder="1"/>
    <xf numFmtId="1" fontId="0" fillId="0" borderId="54" xfId="0" applyNumberFormat="1" applyFill="1" applyBorder="1"/>
    <xf numFmtId="175" fontId="2" fillId="0" borderId="52" xfId="0" applyNumberFormat="1" applyFont="1" applyFill="1" applyBorder="1" applyAlignment="1">
      <alignment horizontal="left" vertical="center"/>
    </xf>
    <xf numFmtId="1" fontId="2" fillId="0" borderId="5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20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17" fontId="4" fillId="0" borderId="45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0" fillId="52" borderId="0" xfId="0" applyFill="1"/>
    <xf numFmtId="0" fontId="67" fillId="0" borderId="0" xfId="0" quotePrefix="1" applyFont="1"/>
    <xf numFmtId="14" fontId="4" fillId="0" borderId="62" xfId="0" applyNumberFormat="1" applyFont="1" applyFill="1" applyBorder="1" applyAlignment="1">
      <alignment horizontal="centerContinuous"/>
    </xf>
    <xf numFmtId="170" fontId="46" fillId="0" borderId="47" xfId="0" applyNumberFormat="1" applyFont="1" applyFill="1" applyBorder="1" applyAlignment="1">
      <alignment horizontal="center"/>
    </xf>
    <xf numFmtId="0" fontId="12" fillId="8" borderId="48" xfId="0" applyFont="1" applyFill="1" applyBorder="1" applyAlignment="1">
      <alignment horizontal="center" vertical="center"/>
    </xf>
    <xf numFmtId="2" fontId="2" fillId="53" borderId="18" xfId="0" applyNumberFormat="1" applyFont="1" applyFill="1" applyBorder="1" applyAlignment="1">
      <alignment horizontal="centerContinuous"/>
    </xf>
    <xf numFmtId="2" fontId="17" fillId="53" borderId="12" xfId="0" applyNumberFormat="1" applyFont="1" applyFill="1" applyBorder="1" applyAlignment="1">
      <alignment horizontal="centerContinuous"/>
    </xf>
    <xf numFmtId="2" fontId="2" fillId="53" borderId="12" xfId="0" applyNumberFormat="1" applyFont="1" applyFill="1" applyBorder="1" applyAlignment="1">
      <alignment horizontal="centerContinuous"/>
    </xf>
    <xf numFmtId="2" fontId="5" fillId="53" borderId="18" xfId="0" applyNumberFormat="1" applyFont="1" applyFill="1" applyBorder="1" applyAlignment="1">
      <alignment horizontal="center"/>
    </xf>
    <xf numFmtId="0" fontId="5" fillId="53" borderId="20" xfId="0" applyFont="1" applyFill="1" applyBorder="1" applyAlignment="1">
      <alignment horizontal="center"/>
    </xf>
    <xf numFmtId="0" fontId="38" fillId="53" borderId="20" xfId="0" applyFont="1" applyFill="1" applyBorder="1" applyAlignment="1">
      <alignment horizontal="center"/>
    </xf>
    <xf numFmtId="2" fontId="1" fillId="53" borderId="20" xfId="0" applyNumberFormat="1" applyFont="1" applyFill="1" applyBorder="1" applyAlignment="1">
      <alignment horizontal="center"/>
    </xf>
    <xf numFmtId="2" fontId="2" fillId="53" borderId="26" xfId="0" applyNumberFormat="1" applyFont="1" applyFill="1" applyBorder="1" applyAlignment="1">
      <alignment horizontal="center"/>
    </xf>
    <xf numFmtId="2" fontId="5" fillId="53" borderId="22" xfId="0" applyNumberFormat="1" applyFont="1" applyFill="1" applyBorder="1" applyAlignment="1">
      <alignment horizontal="center"/>
    </xf>
    <xf numFmtId="20" fontId="18" fillId="53" borderId="22" xfId="0" applyNumberFormat="1" applyFont="1" applyFill="1" applyBorder="1" applyAlignment="1">
      <alignment horizontal="center"/>
    </xf>
    <xf numFmtId="0" fontId="0" fillId="53" borderId="26" xfId="0" applyFill="1" applyBorder="1" applyAlignment="1">
      <alignment horizontal="center"/>
    </xf>
    <xf numFmtId="0" fontId="0" fillId="53" borderId="49" xfId="0" applyFill="1" applyBorder="1" applyAlignment="1">
      <alignment horizontal="center"/>
    </xf>
    <xf numFmtId="0" fontId="2" fillId="53" borderId="22" xfId="0" applyFont="1" applyFill="1" applyBorder="1" applyAlignment="1">
      <alignment horizontal="center"/>
    </xf>
    <xf numFmtId="0" fontId="0" fillId="53" borderId="22" xfId="0" applyFill="1" applyBorder="1" applyAlignment="1">
      <alignment horizontal="center"/>
    </xf>
    <xf numFmtId="0" fontId="0" fillId="53" borderId="26" xfId="0" applyFill="1" applyBorder="1" applyAlignment="1">
      <alignment horizontal="left"/>
    </xf>
    <xf numFmtId="164" fontId="5" fillId="53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8" fillId="50" borderId="24" xfId="0" applyNumberFormat="1" applyFont="1" applyFill="1" applyBorder="1" applyAlignment="1">
      <alignment horizontal="center"/>
    </xf>
    <xf numFmtId="2" fontId="18" fillId="50" borderId="25" xfId="0" applyNumberFormat="1" applyFont="1" applyFill="1" applyBorder="1" applyAlignment="1">
      <alignment horizontal="center"/>
    </xf>
    <xf numFmtId="20" fontId="18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10" fillId="47" borderId="26" xfId="0" applyNumberFormat="1" applyFont="1" applyFill="1" applyBorder="1" applyAlignment="1">
      <alignment horizontal="center" vertical="center"/>
    </xf>
    <xf numFmtId="2" fontId="5" fillId="53" borderId="61" xfId="0" applyNumberFormat="1" applyFont="1" applyFill="1" applyBorder="1" applyAlignment="1">
      <alignment horizontal="center"/>
    </xf>
    <xf numFmtId="0" fontId="41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7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3" xfId="0" applyBorder="1" applyAlignment="1">
      <alignment horizontal="center"/>
    </xf>
    <xf numFmtId="2" fontId="17" fillId="48" borderId="12" xfId="0" applyNumberFormat="1" applyFont="1" applyFill="1" applyBorder="1" applyAlignment="1">
      <alignment horizontal="centerContinuous" vertical="center"/>
    </xf>
    <xf numFmtId="2" fontId="17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1" fontId="6" fillId="4" borderId="53" xfId="0" applyNumberFormat="1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48" xfId="0" applyFill="1" applyBorder="1" applyAlignment="1">
      <alignment horizontal="center"/>
    </xf>
    <xf numFmtId="169" fontId="6" fillId="10" borderId="57" xfId="0" applyNumberFormat="1" applyFont="1" applyFill="1" applyBorder="1" applyAlignment="1">
      <alignment horizontal="centerContinuous" vertical="center"/>
    </xf>
    <xf numFmtId="169" fontId="6" fillId="10" borderId="58" xfId="0" applyNumberFormat="1" applyFont="1" applyFill="1" applyBorder="1" applyAlignment="1">
      <alignment horizontal="centerContinuous" vertical="center"/>
    </xf>
    <xf numFmtId="169" fontId="16" fillId="10" borderId="56" xfId="0" applyNumberFormat="1" applyFont="1" applyFill="1" applyBorder="1" applyAlignment="1">
      <alignment horizontal="centerContinuous" vertical="center"/>
    </xf>
    <xf numFmtId="182" fontId="0" fillId="0" borderId="0" xfId="0" applyNumberFormat="1" applyAlignment="1"/>
    <xf numFmtId="0" fontId="66" fillId="0" borderId="0" xfId="43" applyFill="1"/>
    <xf numFmtId="0" fontId="0" fillId="0" borderId="64" xfId="0" applyBorder="1"/>
    <xf numFmtId="187" fontId="68" fillId="0" borderId="0" xfId="0" applyNumberFormat="1" applyFont="1" applyAlignment="1">
      <alignment horizontal="left"/>
    </xf>
    <xf numFmtId="188" fontId="0" fillId="0" borderId="0" xfId="0" applyNumberFormat="1"/>
    <xf numFmtId="189" fontId="69" fillId="0" borderId="0" xfId="0" applyNumberFormat="1" applyFont="1"/>
    <xf numFmtId="189" fontId="69" fillId="0" borderId="0" xfId="0" applyNumberFormat="1" applyFont="1" applyAlignment="1">
      <alignment horizontal="left"/>
    </xf>
    <xf numFmtId="0" fontId="0" fillId="55" borderId="0" xfId="0" applyFill="1" applyBorder="1" applyAlignment="1">
      <alignment horizontal="centerContinuous"/>
    </xf>
    <xf numFmtId="165" fontId="6" fillId="2" borderId="47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/>
    <xf numFmtId="170" fontId="6" fillId="2" borderId="47" xfId="0" applyNumberFormat="1" applyFont="1" applyFill="1" applyBorder="1" applyAlignment="1">
      <alignment horizontal="center" vertical="center"/>
    </xf>
    <xf numFmtId="164" fontId="16" fillId="56" borderId="47" xfId="0" applyNumberFormat="1" applyFont="1" applyFill="1" applyBorder="1" applyAlignment="1">
      <alignment horizontal="center"/>
    </xf>
    <xf numFmtId="165" fontId="9" fillId="56" borderId="47" xfId="0" applyNumberFormat="1" applyFont="1" applyFill="1" applyBorder="1" applyAlignment="1">
      <alignment horizontal="center"/>
    </xf>
    <xf numFmtId="49" fontId="54" fillId="52" borderId="0" xfId="0" applyNumberFormat="1" applyFont="1" applyFill="1" applyAlignment="1">
      <alignment vertical="center"/>
    </xf>
    <xf numFmtId="0" fontId="55" fillId="0" borderId="0" xfId="0" applyFont="1" applyFill="1"/>
    <xf numFmtId="0" fontId="17" fillId="0" borderId="0" xfId="0" applyFont="1" applyFill="1" applyAlignment="1">
      <alignment horizontal="center"/>
    </xf>
    <xf numFmtId="0" fontId="17" fillId="0" borderId="0" xfId="0" applyFont="1" applyFill="1" applyAlignment="1">
      <alignment horizontal="left" indent="13"/>
    </xf>
    <xf numFmtId="0" fontId="17" fillId="0" borderId="0" xfId="0" applyFont="1" applyFill="1" applyAlignment="1">
      <alignment horizontal="left" indent="15"/>
    </xf>
    <xf numFmtId="0" fontId="17" fillId="0" borderId="0" xfId="0" applyFont="1" applyFill="1" applyAlignment="1">
      <alignment horizontal="left" indent="10"/>
    </xf>
    <xf numFmtId="2" fontId="14" fillId="0" borderId="0" xfId="0" applyNumberFormat="1" applyFont="1" applyFill="1" applyBorder="1" applyAlignment="1">
      <alignment horizontal="center"/>
    </xf>
    <xf numFmtId="20" fontId="15" fillId="0" borderId="0" xfId="0" applyNumberFormat="1" applyFont="1" applyFill="1" applyBorder="1" applyAlignment="1">
      <alignment horizontal="center"/>
    </xf>
    <xf numFmtId="2" fontId="14" fillId="0" borderId="21" xfId="0" applyNumberFormat="1" applyFont="1" applyFill="1" applyBorder="1" applyAlignment="1">
      <alignment horizontal="center"/>
    </xf>
    <xf numFmtId="2" fontId="17" fillId="57" borderId="12" xfId="0" applyNumberFormat="1" applyFont="1" applyFill="1" applyBorder="1" applyAlignment="1">
      <alignment horizontal="centerContinuous" vertical="center"/>
    </xf>
    <xf numFmtId="2" fontId="17" fillId="57" borderId="19" xfId="0" applyNumberFormat="1" applyFont="1" applyFill="1" applyBorder="1" applyAlignment="1">
      <alignment horizontal="centerContinuous" vertical="center"/>
    </xf>
    <xf numFmtId="2" fontId="17" fillId="57" borderId="18" xfId="0" applyNumberFormat="1" applyFont="1" applyFill="1" applyBorder="1" applyAlignment="1">
      <alignment horizontal="centerContinuous" vertical="center"/>
    </xf>
    <xf numFmtId="2" fontId="17" fillId="57" borderId="26" xfId="0" applyNumberFormat="1" applyFont="1" applyFill="1" applyBorder="1" applyAlignment="1">
      <alignment horizontal="center" vertical="center"/>
    </xf>
    <xf numFmtId="2" fontId="17" fillId="0" borderId="22" xfId="0" applyNumberFormat="1" applyFont="1" applyFill="1" applyBorder="1" applyAlignment="1">
      <alignment horizontal="center" vertical="center"/>
    </xf>
    <xf numFmtId="2" fontId="17" fillId="57" borderId="24" xfId="0" applyNumberFormat="1" applyFont="1" applyFill="1" applyBorder="1" applyAlignment="1">
      <alignment horizontal="center" vertical="center"/>
    </xf>
    <xf numFmtId="2" fontId="17" fillId="57" borderId="22" xfId="0" applyNumberFormat="1" applyFont="1" applyFill="1" applyBorder="1" applyAlignment="1">
      <alignment horizontal="center" vertical="center"/>
    </xf>
    <xf numFmtId="2" fontId="17" fillId="57" borderId="25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20" fontId="17" fillId="57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191" fontId="6" fillId="55" borderId="45" xfId="0" applyNumberFormat="1" applyFont="1" applyFill="1" applyBorder="1" applyAlignment="1">
      <alignment horizontal="centerContinuous" vertical="center"/>
    </xf>
    <xf numFmtId="49" fontId="54" fillId="0" borderId="0" xfId="0" applyNumberFormat="1" applyFont="1" applyFill="1" applyAlignment="1">
      <alignment vertical="center"/>
    </xf>
    <xf numFmtId="0" fontId="55" fillId="0" borderId="0" xfId="0" applyFont="1" applyFill="1" applyBorder="1"/>
    <xf numFmtId="0" fontId="60" fillId="0" borderId="0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>
      <alignment horizontal="center"/>
    </xf>
    <xf numFmtId="0" fontId="61" fillId="0" borderId="0" xfId="0" applyFont="1" applyFill="1" applyBorder="1" applyAlignment="1">
      <alignment horizontal="center" vertical="center"/>
    </xf>
    <xf numFmtId="0" fontId="60" fillId="0" borderId="0" xfId="0" applyNumberFormat="1" applyFont="1" applyFill="1" applyBorder="1" applyAlignment="1">
      <alignment horizontal="center"/>
    </xf>
    <xf numFmtId="0" fontId="61" fillId="0" borderId="0" xfId="0" applyNumberFormat="1" applyFont="1" applyFill="1" applyBorder="1" applyAlignment="1">
      <alignment horizontal="center"/>
    </xf>
    <xf numFmtId="0" fontId="62" fillId="0" borderId="0" xfId="0" applyNumberFormat="1" applyFont="1" applyFill="1" applyBorder="1" applyAlignment="1">
      <alignment horizontal="center"/>
    </xf>
    <xf numFmtId="0" fontId="17" fillId="0" borderId="0" xfId="0" applyFont="1" applyFill="1" applyAlignment="1"/>
    <xf numFmtId="0" fontId="44" fillId="0" borderId="0" xfId="0" applyFont="1" applyFill="1" applyAlignment="1">
      <alignment horizontal="center" vertical="center"/>
    </xf>
    <xf numFmtId="179" fontId="52" fillId="0" borderId="0" xfId="0" applyNumberFormat="1" applyFont="1" applyFill="1" applyBorder="1"/>
    <xf numFmtId="20" fontId="39" fillId="0" borderId="0" xfId="0" applyNumberFormat="1" applyFont="1" applyFill="1" applyBorder="1"/>
    <xf numFmtId="0" fontId="35" fillId="0" borderId="0" xfId="0" applyFont="1" applyFill="1" applyBorder="1"/>
    <xf numFmtId="176" fontId="39" fillId="0" borderId="0" xfId="0" applyNumberFormat="1" applyFont="1" applyFill="1" applyBorder="1"/>
    <xf numFmtId="0" fontId="0" fillId="58" borderId="0" xfId="0" applyFill="1"/>
    <xf numFmtId="0" fontId="72" fillId="0" borderId="48" xfId="0" applyNumberFormat="1" applyFont="1" applyBorder="1"/>
    <xf numFmtId="0" fontId="66" fillId="0" borderId="0" xfId="43"/>
    <xf numFmtId="165" fontId="0" fillId="0" borderId="0" xfId="0" applyNumberFormat="1"/>
    <xf numFmtId="167" fontId="0" fillId="0" borderId="0" xfId="0" applyNumberFormat="1"/>
    <xf numFmtId="0" fontId="2" fillId="0" borderId="0" xfId="44"/>
    <xf numFmtId="2" fontId="2" fillId="0" borderId="0" xfId="44" applyNumberFormat="1"/>
    <xf numFmtId="20" fontId="2" fillId="0" borderId="0" xfId="44" applyNumberFormat="1"/>
    <xf numFmtId="194" fontId="2" fillId="0" borderId="0" xfId="44" applyNumberFormat="1" applyAlignment="1">
      <alignment horizontal="center" vertical="center"/>
    </xf>
    <xf numFmtId="173" fontId="10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10" fillId="48" borderId="22" xfId="0" applyNumberFormat="1" applyFont="1" applyFill="1" applyBorder="1" applyAlignment="1">
      <alignment horizontal="center" vertical="center"/>
    </xf>
    <xf numFmtId="167" fontId="5" fillId="53" borderId="22" xfId="0" applyNumberFormat="1" applyFont="1" applyFill="1" applyBorder="1" applyAlignment="1">
      <alignment horizontal="center"/>
    </xf>
    <xf numFmtId="165" fontId="17" fillId="57" borderId="22" xfId="0" applyNumberFormat="1" applyFont="1" applyFill="1" applyBorder="1" applyAlignment="1">
      <alignment horizontal="center" vertical="center"/>
    </xf>
    <xf numFmtId="167" fontId="38" fillId="53" borderId="22" xfId="0" applyNumberFormat="1" applyFont="1" applyFill="1" applyBorder="1" applyAlignment="1">
      <alignment horizontal="center"/>
    </xf>
    <xf numFmtId="0" fontId="2" fillId="52" borderId="0" xfId="44" applyFill="1"/>
    <xf numFmtId="2" fontId="2" fillId="52" borderId="0" xfId="44" applyNumberFormat="1" applyFill="1"/>
    <xf numFmtId="0" fontId="0" fillId="52" borderId="65" xfId="0" applyFill="1" applyBorder="1"/>
    <xf numFmtId="0" fontId="2" fillId="52" borderId="66" xfId="44" applyFill="1" applyBorder="1"/>
    <xf numFmtId="2" fontId="2" fillId="52" borderId="66" xfId="44" applyNumberFormat="1" applyFill="1" applyBorder="1"/>
    <xf numFmtId="0" fontId="0" fillId="52" borderId="40" xfId="0" applyFill="1" applyBorder="1"/>
    <xf numFmtId="194" fontId="2" fillId="52" borderId="65" xfId="44" applyNumberFormat="1" applyFill="1" applyBorder="1" applyAlignment="1">
      <alignment horizontal="center" vertical="center"/>
    </xf>
    <xf numFmtId="0" fontId="2" fillId="52" borderId="65" xfId="44" applyFill="1" applyBorder="1"/>
    <xf numFmtId="20" fontId="2" fillId="52" borderId="65" xfId="44" applyNumberFormat="1" applyFill="1" applyBorder="1"/>
    <xf numFmtId="0" fontId="0" fillId="52" borderId="67" xfId="0" applyFill="1" applyBorder="1"/>
    <xf numFmtId="181" fontId="8" fillId="54" borderId="68" xfId="0" applyNumberFormat="1" applyFont="1" applyFill="1" applyBorder="1" applyAlignment="1">
      <alignment vertical="center"/>
    </xf>
    <xf numFmtId="0" fontId="66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172" fontId="2" fillId="0" borderId="0" xfId="44" applyNumberFormat="1"/>
    <xf numFmtId="177" fontId="0" fillId="0" borderId="0" xfId="0" applyNumberFormat="1"/>
    <xf numFmtId="170" fontId="0" fillId="0" borderId="0" xfId="0" applyNumberFormat="1"/>
    <xf numFmtId="0" fontId="0" fillId="0" borderId="0" xfId="0"/>
    <xf numFmtId="20" fontId="0" fillId="0" borderId="0" xfId="0" applyNumberFormat="1"/>
    <xf numFmtId="0" fontId="72" fillId="0" borderId="48" xfId="0" applyNumberFormat="1" applyFont="1" applyFill="1" applyBorder="1"/>
    <xf numFmtId="0" fontId="18" fillId="0" borderId="48" xfId="0" applyNumberFormat="1" applyFont="1" applyFill="1" applyBorder="1"/>
    <xf numFmtId="0" fontId="6" fillId="0" borderId="0" xfId="0" applyFont="1" applyFill="1"/>
    <xf numFmtId="0" fontId="2" fillId="0" borderId="28" xfId="0" applyNumberFormat="1" applyFont="1" applyFill="1" applyBorder="1" applyAlignment="1">
      <alignment horizontal="center"/>
    </xf>
    <xf numFmtId="0" fontId="0" fillId="0" borderId="50" xfId="0" applyBorder="1"/>
    <xf numFmtId="0" fontId="0" fillId="0" borderId="28" xfId="0" applyBorder="1"/>
    <xf numFmtId="0" fontId="0" fillId="0" borderId="69" xfId="0" applyBorder="1"/>
    <xf numFmtId="0" fontId="2" fillId="0" borderId="69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74" fillId="0" borderId="0" xfId="0" applyFont="1" applyAlignment="1">
      <alignment horizontal="left" vertical="center" wrapText="1"/>
    </xf>
    <xf numFmtId="0" fontId="0" fillId="0" borderId="69" xfId="0" applyBorder="1" applyAlignment="1">
      <alignment horizontal="center"/>
    </xf>
    <xf numFmtId="168" fontId="0" fillId="0" borderId="0" xfId="0" applyNumberFormat="1"/>
    <xf numFmtId="0" fontId="0" fillId="0" borderId="70" xfId="0" applyBorder="1" applyAlignment="1">
      <alignment horizontal="center"/>
    </xf>
    <xf numFmtId="2" fontId="17" fillId="53" borderId="12" xfId="0" applyNumberFormat="1" applyFont="1" applyFill="1" applyBorder="1" applyAlignment="1">
      <alignment horizontal="center"/>
    </xf>
    <xf numFmtId="0" fontId="0" fillId="0" borderId="48" xfId="0" applyBorder="1" applyAlignment="1">
      <alignment horizontal="center" vertical="center"/>
    </xf>
    <xf numFmtId="0" fontId="0" fillId="0" borderId="75" xfId="0" applyBorder="1"/>
    <xf numFmtId="2" fontId="0" fillId="0" borderId="28" xfId="0" applyNumberFormat="1" applyBorder="1"/>
    <xf numFmtId="2" fontId="0" fillId="0" borderId="69" xfId="0" applyNumberFormat="1" applyBorder="1"/>
    <xf numFmtId="0" fontId="0" fillId="0" borderId="28" xfId="0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59" borderId="0" xfId="0" applyFill="1" applyAlignment="1">
      <alignment horizontal="center" vertical="center"/>
    </xf>
    <xf numFmtId="0" fontId="0" fillId="59" borderId="0" xfId="0" applyFill="1" applyAlignment="1">
      <alignment horizontal="center"/>
    </xf>
    <xf numFmtId="0" fontId="76" fillId="0" borderId="23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horizontal="center" vertical="center"/>
    </xf>
    <xf numFmtId="0" fontId="76" fillId="0" borderId="23" xfId="0" applyFont="1" applyFill="1" applyBorder="1" applyAlignment="1">
      <alignment vertical="center"/>
    </xf>
    <xf numFmtId="0" fontId="41" fillId="0" borderId="23" xfId="0" applyFont="1" applyFill="1" applyBorder="1" applyAlignment="1">
      <alignment horizontal="center"/>
    </xf>
    <xf numFmtId="0" fontId="76" fillId="0" borderId="23" xfId="0" applyFont="1" applyFill="1" applyBorder="1" applyAlignment="1"/>
    <xf numFmtId="0" fontId="76" fillId="0" borderId="23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Continuous"/>
    </xf>
    <xf numFmtId="0" fontId="41" fillId="0" borderId="23" xfId="0" applyFont="1" applyFill="1" applyBorder="1" applyAlignment="1">
      <alignment horizontal="centerContinuous"/>
    </xf>
    <xf numFmtId="0" fontId="32" fillId="0" borderId="0" xfId="0" applyFont="1" applyAlignment="1">
      <alignment horizontal="centerContinuous"/>
    </xf>
    <xf numFmtId="0" fontId="32" fillId="0" borderId="0" xfId="0" applyFont="1" applyAlignment="1">
      <alignment horizontal="center"/>
    </xf>
    <xf numFmtId="0" fontId="55" fillId="52" borderId="71" xfId="0" applyFont="1" applyFill="1" applyBorder="1"/>
    <xf numFmtId="0" fontId="2" fillId="52" borderId="40" xfId="0" applyFont="1" applyFill="1" applyBorder="1" applyAlignment="1">
      <alignment horizontal="centerContinuous"/>
    </xf>
    <xf numFmtId="0" fontId="55" fillId="52" borderId="40" xfId="0" applyFont="1" applyFill="1" applyBorder="1"/>
    <xf numFmtId="0" fontId="56" fillId="52" borderId="72" xfId="0" applyFont="1" applyFill="1" applyBorder="1" applyAlignment="1">
      <alignment horizontal="right" vertical="center"/>
    </xf>
    <xf numFmtId="0" fontId="55" fillId="52" borderId="66" xfId="0" applyFont="1" applyFill="1" applyBorder="1"/>
    <xf numFmtId="0" fontId="45" fillId="52" borderId="0" xfId="0" applyFont="1" applyFill="1" applyBorder="1" applyAlignment="1">
      <alignment horizontal="centerContinuous" vertical="top"/>
    </xf>
    <xf numFmtId="0" fontId="55" fillId="52" borderId="0" xfId="0" applyFont="1" applyFill="1" applyBorder="1"/>
    <xf numFmtId="0" fontId="42" fillId="52" borderId="0" xfId="0" applyFont="1" applyFill="1" applyBorder="1"/>
    <xf numFmtId="0" fontId="45" fillId="52" borderId="0" xfId="0" applyFont="1" applyFill="1" applyBorder="1" applyAlignment="1">
      <alignment horizontal="centerContinuous"/>
    </xf>
    <xf numFmtId="0" fontId="17" fillId="52" borderId="0" xfId="0" applyFont="1" applyFill="1" applyBorder="1" applyAlignment="1">
      <alignment horizontal="centerContinuous"/>
    </xf>
    <xf numFmtId="164" fontId="56" fillId="52" borderId="65" xfId="0" applyNumberFormat="1" applyFont="1" applyFill="1" applyBorder="1" applyAlignment="1">
      <alignment horizontal="right" vertical="center"/>
    </xf>
    <xf numFmtId="0" fontId="47" fillId="48" borderId="0" xfId="0" applyFont="1" applyFill="1" applyBorder="1" applyAlignment="1">
      <alignment horizontal="center"/>
    </xf>
    <xf numFmtId="0" fontId="35" fillId="52" borderId="0" xfId="0" applyFont="1" applyFill="1" applyBorder="1" applyAlignment="1">
      <alignment horizontal="left" indent="15"/>
    </xf>
    <xf numFmtId="0" fontId="17" fillId="52" borderId="0" xfId="0" applyFont="1" applyFill="1" applyBorder="1"/>
    <xf numFmtId="0" fontId="56" fillId="52" borderId="65" xfId="0" applyFont="1" applyFill="1" applyBorder="1" applyAlignment="1">
      <alignment horizontal="right" vertical="center"/>
    </xf>
    <xf numFmtId="0" fontId="56" fillId="52" borderId="66" xfId="0" applyFont="1" applyFill="1" applyBorder="1"/>
    <xf numFmtId="0" fontId="17" fillId="0" borderId="0" xfId="0" applyFont="1" applyBorder="1"/>
    <xf numFmtId="0" fontId="17" fillId="49" borderId="0" xfId="0" applyFont="1" applyFill="1" applyBorder="1"/>
    <xf numFmtId="0" fontId="48" fillId="48" borderId="0" xfId="0" applyFont="1" applyFill="1" applyBorder="1" applyAlignment="1">
      <alignment horizontal="center"/>
    </xf>
    <xf numFmtId="0" fontId="65" fillId="52" borderId="0" xfId="0" applyFont="1" applyFill="1" applyBorder="1" applyAlignment="1">
      <alignment horizontal="left" vertical="center" indent="15"/>
    </xf>
    <xf numFmtId="0" fontId="64" fillId="52" borderId="65" xfId="0" applyFont="1" applyFill="1" applyBorder="1" applyAlignment="1">
      <alignment horizontal="center" vertical="center"/>
    </xf>
    <xf numFmtId="0" fontId="43" fillId="52" borderId="0" xfId="0" applyFont="1" applyFill="1" applyBorder="1"/>
    <xf numFmtId="173" fontId="63" fillId="52" borderId="65" xfId="0" applyNumberFormat="1" applyFont="1" applyFill="1" applyBorder="1" applyAlignment="1">
      <alignment horizontal="right" vertical="center"/>
    </xf>
    <xf numFmtId="0" fontId="58" fillId="52" borderId="66" xfId="0" applyFont="1" applyFill="1" applyBorder="1" applyAlignment="1">
      <alignment horizontal="center" vertical="center"/>
    </xf>
    <xf numFmtId="0" fontId="35" fillId="52" borderId="0" xfId="0" applyFont="1" applyFill="1" applyBorder="1" applyAlignment="1">
      <alignment horizontal="left" vertical="top" indent="15"/>
    </xf>
    <xf numFmtId="0" fontId="55" fillId="52" borderId="65" xfId="0" applyFont="1" applyFill="1" applyBorder="1"/>
    <xf numFmtId="0" fontId="35" fillId="52" borderId="0" xfId="0" applyFont="1" applyFill="1" applyBorder="1"/>
    <xf numFmtId="20" fontId="56" fillId="52" borderId="65" xfId="0" applyNumberFormat="1" applyFont="1" applyFill="1" applyBorder="1"/>
    <xf numFmtId="0" fontId="40" fillId="48" borderId="0" xfId="0" applyFont="1" applyFill="1" applyBorder="1" applyAlignment="1">
      <alignment horizontal="center"/>
    </xf>
    <xf numFmtId="0" fontId="17" fillId="52" borderId="0" xfId="0" applyFont="1" applyFill="1" applyBorder="1" applyAlignment="1">
      <alignment horizontal="right"/>
    </xf>
    <xf numFmtId="172" fontId="57" fillId="52" borderId="65" xfId="0" applyNumberFormat="1" applyFont="1" applyFill="1" applyBorder="1"/>
    <xf numFmtId="178" fontId="49" fillId="48" borderId="0" xfId="0" applyNumberFormat="1" applyFont="1" applyFill="1" applyBorder="1" applyAlignment="1" applyProtection="1">
      <alignment horizontal="left" vertical="top" indent="3"/>
      <protection locked="0"/>
    </xf>
    <xf numFmtId="0" fontId="2" fillId="48" borderId="0" xfId="0" applyFont="1" applyFill="1" applyBorder="1"/>
    <xf numFmtId="0" fontId="2" fillId="52" borderId="0" xfId="0" applyFont="1" applyFill="1" applyBorder="1"/>
    <xf numFmtId="180" fontId="55" fillId="52" borderId="0" xfId="0" applyNumberFormat="1" applyFont="1" applyFill="1" applyBorder="1"/>
    <xf numFmtId="0" fontId="55" fillId="52" borderId="73" xfId="0" applyFont="1" applyFill="1" applyBorder="1"/>
    <xf numFmtId="0" fontId="2" fillId="52" borderId="67" xfId="0" applyFont="1" applyFill="1" applyBorder="1"/>
    <xf numFmtId="0" fontId="55" fillId="52" borderId="67" xfId="0" applyFont="1" applyFill="1" applyBorder="1"/>
    <xf numFmtId="0" fontId="17" fillId="52" borderId="67" xfId="0" applyFont="1" applyFill="1" applyBorder="1"/>
    <xf numFmtId="0" fontId="55" fillId="52" borderId="74" xfId="0" applyFont="1" applyFill="1" applyBorder="1"/>
    <xf numFmtId="0" fontId="2" fillId="52" borderId="40" xfId="0" applyFont="1" applyFill="1" applyBorder="1"/>
    <xf numFmtId="0" fontId="55" fillId="52" borderId="72" xfId="0" applyFont="1" applyFill="1" applyBorder="1"/>
    <xf numFmtId="0" fontId="17" fillId="52" borderId="0" xfId="0" applyFont="1" applyFill="1" applyBorder="1" applyAlignment="1">
      <alignment horizontal="left" indent="9"/>
    </xf>
    <xf numFmtId="0" fontId="17" fillId="52" borderId="0" xfId="0" applyFont="1" applyFill="1" applyBorder="1" applyAlignment="1"/>
    <xf numFmtId="0" fontId="17" fillId="52" borderId="0" xfId="0" applyFont="1" applyFill="1" applyBorder="1" applyAlignment="1">
      <alignment horizontal="left" indent="10"/>
    </xf>
    <xf numFmtId="0" fontId="55" fillId="52" borderId="65" xfId="0" applyFont="1" applyFill="1" applyBorder="1" applyAlignment="1"/>
    <xf numFmtId="0" fontId="55" fillId="52" borderId="66" xfId="0" applyFont="1" applyFill="1" applyBorder="1" applyAlignment="1">
      <alignment horizontal="center"/>
    </xf>
    <xf numFmtId="0" fontId="56" fillId="52" borderId="66" xfId="0" applyNumberFormat="1" applyFont="1" applyFill="1" applyBorder="1" applyAlignment="1">
      <alignment horizontal="center"/>
    </xf>
    <xf numFmtId="0" fontId="56" fillId="52" borderId="65" xfId="0" applyNumberFormat="1" applyFont="1" applyFill="1" applyBorder="1" applyAlignment="1">
      <alignment horizontal="left"/>
    </xf>
    <xf numFmtId="183" fontId="57" fillId="52" borderId="66" xfId="0" applyNumberFormat="1" applyFont="1" applyFill="1" applyBorder="1" applyAlignment="1">
      <alignment horizontal="center"/>
    </xf>
    <xf numFmtId="183" fontId="57" fillId="52" borderId="65" xfId="0" applyNumberFormat="1" applyFont="1" applyFill="1" applyBorder="1" applyAlignment="1">
      <alignment horizontal="left"/>
    </xf>
    <xf numFmtId="0" fontId="55" fillId="52" borderId="65" xfId="0" applyFont="1" applyFill="1" applyBorder="1" applyAlignment="1">
      <alignment horizontal="left"/>
    </xf>
    <xf numFmtId="0" fontId="2" fillId="52" borderId="65" xfId="0" applyFont="1" applyFill="1" applyBorder="1"/>
    <xf numFmtId="0" fontId="17" fillId="52" borderId="0" xfId="0" applyFont="1" applyFill="1" applyBorder="1" applyAlignment="1">
      <alignment horizontal="left" indent="12"/>
    </xf>
    <xf numFmtId="20" fontId="56" fillId="52" borderId="66" xfId="0" applyNumberFormat="1" applyFont="1" applyFill="1" applyBorder="1" applyAlignment="1">
      <alignment horizontal="center"/>
    </xf>
    <xf numFmtId="0" fontId="58" fillId="52" borderId="65" xfId="0" applyFont="1" applyFill="1" applyBorder="1"/>
    <xf numFmtId="177" fontId="56" fillId="52" borderId="65" xfId="0" applyNumberFormat="1" applyFont="1" applyFill="1" applyBorder="1" applyAlignment="1">
      <alignment horizontal="center"/>
    </xf>
    <xf numFmtId="170" fontId="57" fillId="52" borderId="66" xfId="0" applyNumberFormat="1" applyFont="1" applyFill="1" applyBorder="1" applyAlignment="1">
      <alignment horizontal="center"/>
    </xf>
    <xf numFmtId="20" fontId="56" fillId="52" borderId="65" xfId="0" applyNumberFormat="1" applyFont="1" applyFill="1" applyBorder="1" applyAlignment="1">
      <alignment horizontal="center"/>
    </xf>
    <xf numFmtId="170" fontId="59" fillId="52" borderId="65" xfId="0" applyNumberFormat="1" applyFont="1" applyFill="1" applyBorder="1" applyAlignment="1">
      <alignment horizontal="center"/>
    </xf>
    <xf numFmtId="0" fontId="0" fillId="58" borderId="76" xfId="0" applyFill="1" applyBorder="1"/>
    <xf numFmtId="0" fontId="0" fillId="58" borderId="77" xfId="0" applyFill="1" applyBorder="1"/>
    <xf numFmtId="0" fontId="35" fillId="58" borderId="77" xfId="0" applyFont="1" applyFill="1" applyBorder="1" applyAlignment="1">
      <alignment horizontal="center" vertical="top"/>
    </xf>
    <xf numFmtId="0" fontId="0" fillId="58" borderId="78" xfId="0" applyFill="1" applyBorder="1"/>
    <xf numFmtId="20" fontId="0" fillId="42" borderId="0" xfId="0" applyNumberFormat="1" applyFill="1"/>
    <xf numFmtId="20" fontId="2" fillId="2" borderId="0" xfId="0" applyNumberFormat="1" applyFont="1" applyFill="1" applyAlignment="1">
      <alignment horizontal="left" indent="1"/>
    </xf>
    <xf numFmtId="20" fontId="41" fillId="0" borderId="0" xfId="0" applyNumberFormat="1" applyFont="1" applyFill="1" applyBorder="1" applyAlignment="1">
      <alignment horizontal="center" vertical="center"/>
    </xf>
    <xf numFmtId="20" fontId="41" fillId="0" borderId="23" xfId="0" applyNumberFormat="1" applyFont="1" applyFill="1" applyBorder="1" applyAlignment="1">
      <alignment vertical="center"/>
    </xf>
    <xf numFmtId="20" fontId="32" fillId="0" borderId="0" xfId="0" applyNumberFormat="1" applyFont="1" applyAlignment="1">
      <alignment horizontal="center"/>
    </xf>
    <xf numFmtId="20" fontId="76" fillId="0" borderId="23" xfId="0" applyNumberFormat="1" applyFont="1" applyFill="1" applyBorder="1" applyAlignment="1">
      <alignment horizontal="center" vertical="center"/>
    </xf>
    <xf numFmtId="170" fontId="4" fillId="54" borderId="6" xfId="0" applyNumberFormat="1" applyFont="1" applyFill="1" applyBorder="1" applyAlignment="1" applyProtection="1">
      <alignment horizontal="center"/>
    </xf>
    <xf numFmtId="0" fontId="2" fillId="0" borderId="0" xfId="44" applyAlignment="1">
      <alignment horizontal="center"/>
    </xf>
    <xf numFmtId="20" fontId="2" fillId="0" borderId="0" xfId="44" applyNumberFormat="1" applyAlignment="1">
      <alignment horizontal="center"/>
    </xf>
    <xf numFmtId="20" fontId="0" fillId="0" borderId="0" xfId="0" applyNumberFormat="1" applyFill="1" applyAlignment="1">
      <alignment horizontal="center"/>
    </xf>
    <xf numFmtId="195" fontId="2" fillId="0" borderId="0" xfId="44" applyNumberFormat="1"/>
    <xf numFmtId="178" fontId="2" fillId="0" borderId="0" xfId="44" applyNumberFormat="1"/>
    <xf numFmtId="193" fontId="0" fillId="0" borderId="0" xfId="0" applyNumberFormat="1" applyAlignment="1">
      <alignment horizontal="center" vertical="center"/>
    </xf>
    <xf numFmtId="20" fontId="68" fillId="0" borderId="0" xfId="0" applyNumberFormat="1" applyFont="1" applyAlignment="1">
      <alignment horizontal="center"/>
    </xf>
    <xf numFmtId="0" fontId="68" fillId="0" borderId="0" xfId="0" applyFont="1"/>
    <xf numFmtId="0" fontId="2" fillId="0" borderId="0" xfId="0" quotePrefix="1" applyFont="1" applyFill="1" applyBorder="1" applyAlignment="1">
      <alignment horizontal="right"/>
    </xf>
    <xf numFmtId="164" fontId="77" fillId="55" borderId="46" xfId="0" applyNumberFormat="1" applyFont="1" applyFill="1" applyBorder="1" applyAlignment="1" applyProtection="1">
      <alignment horizontal="right" vertical="center"/>
    </xf>
    <xf numFmtId="170" fontId="2" fillId="0" borderId="0" xfId="0" applyNumberFormat="1" applyFont="1" applyAlignment="1">
      <alignment horizontal="left"/>
    </xf>
    <xf numFmtId="0" fontId="65" fillId="52" borderId="76" xfId="0" applyFont="1" applyFill="1" applyBorder="1" applyAlignment="1">
      <alignment horizontal="center"/>
    </xf>
    <xf numFmtId="0" fontId="0" fillId="0" borderId="77" xfId="0" applyBorder="1"/>
    <xf numFmtId="0" fontId="65" fillId="52" borderId="77" xfId="0" applyFont="1" applyFill="1" applyBorder="1" applyAlignment="1">
      <alignment horizontal="center"/>
    </xf>
    <xf numFmtId="0" fontId="0" fillId="0" borderId="78" xfId="0" applyBorder="1"/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0" fontId="68" fillId="0" borderId="28" xfId="0" applyFont="1" applyBorder="1" applyAlignment="1">
      <alignment horizontal="center"/>
    </xf>
    <xf numFmtId="20" fontId="68" fillId="0" borderId="28" xfId="0" applyNumberFormat="1" applyFont="1" applyBorder="1" applyAlignment="1">
      <alignment horizontal="center"/>
    </xf>
    <xf numFmtId="20" fontId="68" fillId="0" borderId="69" xfId="0" applyNumberFormat="1" applyFont="1" applyBorder="1" applyAlignment="1">
      <alignment horizontal="center"/>
    </xf>
    <xf numFmtId="170" fontId="4" fillId="54" borderId="48" xfId="0" applyNumberFormat="1" applyFont="1" applyFill="1" applyBorder="1" applyAlignment="1" applyProtection="1">
      <alignment horizontal="center"/>
    </xf>
    <xf numFmtId="168" fontId="0" fillId="0" borderId="0" xfId="0" applyNumberFormat="1" applyAlignment="1">
      <alignment horizontal="center" vertical="center"/>
    </xf>
    <xf numFmtId="170" fontId="6" fillId="0" borderId="14" xfId="0" applyNumberFormat="1" applyFont="1" applyFill="1" applyBorder="1" applyAlignment="1">
      <alignment horizontal="center"/>
    </xf>
    <xf numFmtId="0" fontId="0" fillId="0" borderId="28" xfId="0" applyNumberFormat="1" applyBorder="1"/>
    <xf numFmtId="0" fontId="0" fillId="0" borderId="69" xfId="0" applyNumberFormat="1" applyBorder="1"/>
    <xf numFmtId="174" fontId="66" fillId="0" borderId="0" xfId="43" applyNumberFormat="1" applyAlignment="1">
      <alignment horizontal="center"/>
    </xf>
    <xf numFmtId="0" fontId="78" fillId="8" borderId="48" xfId="0" applyFont="1" applyFill="1" applyBorder="1" applyAlignment="1"/>
    <xf numFmtId="0" fontId="12" fillId="60" borderId="48" xfId="0" applyFont="1" applyFill="1" applyBorder="1" applyAlignment="1">
      <alignment horizontal="center" vertical="center"/>
    </xf>
    <xf numFmtId="0" fontId="78" fillId="0" borderId="48" xfId="0" applyFont="1" applyBorder="1" applyAlignment="1">
      <alignment horizontal="center"/>
    </xf>
    <xf numFmtId="20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49" fontId="0" fillId="0" borderId="0" xfId="0" applyNumberFormat="1"/>
    <xf numFmtId="170" fontId="79" fillId="54" borderId="6" xfId="0" applyNumberFormat="1" applyFont="1" applyFill="1" applyBorder="1" applyAlignment="1" applyProtection="1">
      <alignment horizontal="center"/>
    </xf>
    <xf numFmtId="181" fontId="80" fillId="54" borderId="68" xfId="0" applyNumberFormat="1" applyFont="1" applyFill="1" applyBorder="1" applyAlignment="1">
      <alignment vertical="center"/>
    </xf>
    <xf numFmtId="0" fontId="0" fillId="9" borderId="18" xfId="0" applyFill="1" applyBorder="1" applyAlignment="1">
      <alignment horizontal="center" vertical="top"/>
    </xf>
    <xf numFmtId="0" fontId="0" fillId="9" borderId="12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193" fontId="6" fillId="55" borderId="45" xfId="0" applyNumberFormat="1" applyFont="1" applyFill="1" applyBorder="1" applyAlignment="1">
      <alignment horizontal="center" vertical="center"/>
    </xf>
    <xf numFmtId="193" fontId="6" fillId="55" borderId="46" xfId="0" applyNumberFormat="1" applyFont="1" applyFill="1" applyBorder="1" applyAlignment="1">
      <alignment horizontal="center" vertical="center"/>
    </xf>
    <xf numFmtId="192" fontId="8" fillId="54" borderId="45" xfId="0" applyNumberFormat="1" applyFont="1" applyFill="1" applyBorder="1" applyAlignment="1">
      <alignment horizontal="center"/>
    </xf>
    <xf numFmtId="192" fontId="8" fillId="54" borderId="6" xfId="0" applyNumberFormat="1" applyFont="1" applyFill="1" applyBorder="1" applyAlignment="1">
      <alignment horizontal="center"/>
    </xf>
    <xf numFmtId="14" fontId="8" fillId="0" borderId="45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81" fontId="55" fillId="0" borderId="0" xfId="0" applyNumberFormat="1" applyFont="1" applyFill="1" applyAlignment="1">
      <alignment horizontal="center"/>
    </xf>
    <xf numFmtId="0" fontId="65" fillId="0" borderId="0" xfId="0" applyFont="1" applyFill="1" applyAlignment="1">
      <alignment horizontal="center" vertical="center"/>
    </xf>
    <xf numFmtId="193" fontId="70" fillId="52" borderId="40" xfId="0" applyNumberFormat="1" applyFont="1" applyFill="1" applyBorder="1" applyAlignment="1">
      <alignment horizontal="left" vertical="center" indent="8"/>
    </xf>
    <xf numFmtId="170" fontId="2" fillId="0" borderId="0" xfId="0" applyNumberFormat="1" applyFont="1" applyAlignment="1">
      <alignment horizontal="left"/>
    </xf>
    <xf numFmtId="190" fontId="70" fillId="52" borderId="0" xfId="0" applyNumberFormat="1" applyFont="1" applyFill="1" applyBorder="1" applyAlignment="1">
      <alignment horizontal="center" vertical="center"/>
    </xf>
    <xf numFmtId="0" fontId="2" fillId="51" borderId="0" xfId="0" applyFont="1" applyFill="1" applyAlignment="1">
      <alignment horizontal="center"/>
    </xf>
    <xf numFmtId="186" fontId="0" fillId="0" borderId="0" xfId="0" applyNumberFormat="1" applyFill="1" applyAlignment="1">
      <alignment horizontal="center"/>
    </xf>
    <xf numFmtId="193" fontId="0" fillId="0" borderId="0" xfId="0" applyNumberFormat="1" applyAlignment="1">
      <alignment horizontal="center" vertical="center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349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66FF66"/>
      <color rgb="FFCCFFCC"/>
      <color rgb="FF66FF99"/>
      <color rgb="FF00FF00"/>
      <color rgb="FFFFFF66"/>
      <color rgb="FFFFFF00"/>
      <color rgb="FFFFFFCC"/>
      <color rgb="FFFF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Février_2020!$N$7</c:f>
              <c:numCache>
                <c:formatCode>0.0\ "°C"</c:formatCode>
                <c:ptCount val="1"/>
                <c:pt idx="0">
                  <c:v>15.7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34759680"/>
        <c:axId val="234761600"/>
      </c:barChart>
      <c:catAx>
        <c:axId val="234759680"/>
        <c:scaling>
          <c:orientation val="minMax"/>
        </c:scaling>
        <c:delete val="1"/>
        <c:axPos val="b"/>
        <c:majorTickMark val="out"/>
        <c:minorTickMark val="none"/>
        <c:tickLblPos val="none"/>
        <c:crossAx val="234761600"/>
        <c:crossesAt val="-20"/>
        <c:auto val="1"/>
        <c:lblAlgn val="ctr"/>
        <c:lblOffset val="50"/>
        <c:noMultiLvlLbl val="0"/>
      </c:catAx>
      <c:valAx>
        <c:axId val="23476160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347596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18.839999999999996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35111936"/>
        <c:axId val="235113856"/>
        <c:axId val="0"/>
      </c:bar3DChart>
      <c:catAx>
        <c:axId val="235111936"/>
        <c:scaling>
          <c:orientation val="minMax"/>
        </c:scaling>
        <c:delete val="1"/>
        <c:axPos val="t"/>
        <c:majorTickMark val="out"/>
        <c:minorTickMark val="none"/>
        <c:tickLblPos val="none"/>
        <c:crossAx val="235113856"/>
        <c:crosses val="autoZero"/>
        <c:auto val="1"/>
        <c:lblAlgn val="ctr"/>
        <c:lblOffset val="100"/>
        <c:noMultiLvlLbl val="0"/>
      </c:catAx>
      <c:valAx>
        <c:axId val="23511385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351119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11.900000000000002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37070592"/>
        <c:axId val="237096960"/>
        <c:axId val="0"/>
      </c:bar3DChart>
      <c:catAx>
        <c:axId val="237070592"/>
        <c:scaling>
          <c:orientation val="minMax"/>
        </c:scaling>
        <c:delete val="1"/>
        <c:axPos val="t"/>
        <c:majorTickMark val="out"/>
        <c:minorTickMark val="none"/>
        <c:tickLblPos val="none"/>
        <c:crossAx val="237096960"/>
        <c:crosses val="autoZero"/>
        <c:auto val="1"/>
        <c:lblAlgn val="ctr"/>
        <c:lblOffset val="100"/>
        <c:noMultiLvlLbl val="0"/>
      </c:catAx>
      <c:valAx>
        <c:axId val="237096960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3707059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Février_2020!$J$7</c:f>
              <c:numCache>
                <c:formatCode>0.0\ "°C"</c:formatCode>
                <c:ptCount val="1"/>
                <c:pt idx="0">
                  <c:v>1.1000000000000001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37166592"/>
        <c:axId val="237168128"/>
      </c:barChart>
      <c:catAx>
        <c:axId val="237166592"/>
        <c:scaling>
          <c:orientation val="minMax"/>
        </c:scaling>
        <c:delete val="1"/>
        <c:axPos val="b"/>
        <c:majorTickMark val="out"/>
        <c:minorTickMark val="none"/>
        <c:tickLblPos val="none"/>
        <c:crossAx val="237168128"/>
        <c:crossesAt val="-20"/>
        <c:auto val="1"/>
        <c:lblAlgn val="ctr"/>
        <c:lblOffset val="50"/>
        <c:noMultiLvlLbl val="0"/>
      </c:catAx>
      <c:valAx>
        <c:axId val="237168128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371665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48.3</c:v>
                </c:pt>
                <c:pt idx="1">
                  <c:v>2</c:v>
                </c:pt>
                <c:pt idx="2">
                  <c:v>81.7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0.37986111111111109</c:v>
                </c:pt>
                <c:pt idx="2" formatCode="h:mm">
                  <c:v>0.53680555555555554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18"/>
          <c:h val="0.637736011090527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6.2770833333333336</c:v>
                </c:pt>
                <c:pt idx="2" formatCode="h:mm">
                  <c:v>15.806249999999999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21</c:v>
                </c:pt>
                <c:pt idx="2" formatCode="General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4.3416666666666659</c:v>
                </c:pt>
                <c:pt idx="2" formatCode="h:mm">
                  <c:v>-1.8416666666666659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8</c:v>
                </c:pt>
                <c:pt idx="2" formatCode="General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1"/>
              <c:layout>
                <c:manualLayout>
                  <c:x val="-2.0274222222222221E-2"/>
                  <c:y val="-3.28730062588330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3508111111111109E-2"/>
                  <c:y val="-2.37596296296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4.7741444444444447E-2"/>
                  <c:y val="1.5846594350531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175E-3"/>
                  <c:y val="-4.944814814814815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2.3633333333333332E-4"/>
                  <c:y val="-1.42249876108143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3.7493222222222219E-2"/>
                  <c:y val="-2.611144760751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9397E-2"/>
                  <c:y val="-3.31670429308224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7863666666666664E-2"/>
                  <c:y val="-2.5611291595543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8.2303333333333326E-3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0930333333333384E-2"/>
                  <c:y val="3.23950590092322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6.8192222222222222E-3"/>
                  <c:y val="-3.28730062588330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2.2341444444444445E-2"/>
                  <c:y val="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3.9969999999999997E-3"/>
                  <c:y val="-3.0542003927830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2.5911555555555556E-2"/>
                  <c:y val="2.30710496852229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2.5858888888888889E-3"/>
                  <c:y val="-9.562982948809721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4.3508222222222219E-2"/>
                  <c:y val="9.353743369491400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3.7863666666666664E-2"/>
                  <c:y val="1.1122001358221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8716666666665632E-3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Températures'!$R$6:$R$36</c:f>
              <c:numCache>
                <c:formatCode>General</c:formatCode>
                <c:ptCount val="31"/>
                <c:pt idx="0">
                  <c:v>11.7</c:v>
                </c:pt>
                <c:pt idx="1">
                  <c:v>11.9</c:v>
                </c:pt>
                <c:pt idx="2">
                  <c:v>11.2</c:v>
                </c:pt>
                <c:pt idx="3">
                  <c:v>6.2</c:v>
                </c:pt>
                <c:pt idx="4">
                  <c:v>4.5999999999999996</c:v>
                </c:pt>
                <c:pt idx="5">
                  <c:v>1.6</c:v>
                </c:pt>
                <c:pt idx="6">
                  <c:v>2.4</c:v>
                </c:pt>
                <c:pt idx="7">
                  <c:v>6.6</c:v>
                </c:pt>
                <c:pt idx="8">
                  <c:v>9.1</c:v>
                </c:pt>
                <c:pt idx="9">
                  <c:v>10.7</c:v>
                </c:pt>
                <c:pt idx="10">
                  <c:v>5.8</c:v>
                </c:pt>
                <c:pt idx="11">
                  <c:v>5.0999999999999996</c:v>
                </c:pt>
                <c:pt idx="12">
                  <c:v>9.3000000000000007</c:v>
                </c:pt>
                <c:pt idx="13">
                  <c:v>8.9</c:v>
                </c:pt>
                <c:pt idx="14">
                  <c:v>9.1999999999999993</c:v>
                </c:pt>
                <c:pt idx="15">
                  <c:v>9.9</c:v>
                </c:pt>
                <c:pt idx="16">
                  <c:v>8.1</c:v>
                </c:pt>
                <c:pt idx="17">
                  <c:v>6.6</c:v>
                </c:pt>
                <c:pt idx="18">
                  <c:v>9.1999999999999993</c:v>
                </c:pt>
                <c:pt idx="19">
                  <c:v>5.6</c:v>
                </c:pt>
                <c:pt idx="20">
                  <c:v>1.1000000000000001</c:v>
                </c:pt>
                <c:pt idx="21">
                  <c:v>2.9</c:v>
                </c:pt>
                <c:pt idx="22">
                  <c:v>10.6</c:v>
                </c:pt>
                <c:pt idx="23">
                  <c:v>9.6</c:v>
                </c:pt>
                <c:pt idx="24">
                  <c:v>7.4</c:v>
                </c:pt>
                <c:pt idx="25">
                  <c:v>4.3</c:v>
                </c:pt>
                <c:pt idx="26">
                  <c:v>5.7</c:v>
                </c:pt>
                <c:pt idx="27">
                  <c:v>4.5999999999999996</c:v>
                </c:pt>
                <c:pt idx="28">
                  <c:v>8.1999999999999993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1"/>
              <c:layout>
                <c:manualLayout>
                  <c:x val="1.6474444444444444E-3"/>
                  <c:y val="-9.5075528146394288E-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6.1631111111111114E-3"/>
                  <c:y val="-3.55188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1747777777777778E-3"/>
                  <c:y val="-3.4872529045757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1563111111111111E-2"/>
                  <c:y val="2.97700200062404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7329777777777779E-2"/>
                  <c:y val="3.00640566782299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1.4629777777777778E-2"/>
                  <c:y val="-3.787074074074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3.0152000000000002E-2"/>
                  <c:y val="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2.3035555555555557E-3"/>
                  <c:y val="-4.900978286805058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1.3218666666666667E-2"/>
                  <c:y val="3.23950590092322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1.4629777777777778E-2"/>
                  <c:y val="-4.45280179138446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2.8740888888888889E-2"/>
                  <c:y val="3.23950590092322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2341444444444445E-2"/>
                  <c:y val="-3.986601325184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2.5918666666666666E-2"/>
                  <c:y val="-5.85140318998586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2.5918666666666666E-2"/>
                  <c:y val="2.7733054347227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5.408222222222119E-3"/>
                  <c:y val="-4.45280179138446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2.7329777777777779E-2"/>
                  <c:y val="-2.325918176311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4.7085333333333333E-2"/>
                  <c:y val="1.8409045023218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7329777777777779E-2"/>
                  <c:y val="-3.7870895508690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Températures'!$S$6:$S$36</c:f>
              <c:numCache>
                <c:formatCode>General</c:formatCode>
                <c:ptCount val="31"/>
                <c:pt idx="0">
                  <c:v>13.6</c:v>
                </c:pt>
                <c:pt idx="1">
                  <c:v>13.3</c:v>
                </c:pt>
                <c:pt idx="2">
                  <c:v>15.6</c:v>
                </c:pt>
                <c:pt idx="3">
                  <c:v>12</c:v>
                </c:pt>
                <c:pt idx="4">
                  <c:v>12</c:v>
                </c:pt>
                <c:pt idx="5">
                  <c:v>11.1</c:v>
                </c:pt>
                <c:pt idx="6">
                  <c:v>12.5</c:v>
                </c:pt>
                <c:pt idx="7">
                  <c:v>11.3</c:v>
                </c:pt>
                <c:pt idx="8">
                  <c:v>13.9</c:v>
                </c:pt>
                <c:pt idx="9">
                  <c:v>13.8</c:v>
                </c:pt>
                <c:pt idx="10">
                  <c:v>12.4</c:v>
                </c:pt>
                <c:pt idx="11">
                  <c:v>13.2</c:v>
                </c:pt>
                <c:pt idx="12">
                  <c:v>13.1</c:v>
                </c:pt>
                <c:pt idx="13">
                  <c:v>14.8</c:v>
                </c:pt>
                <c:pt idx="14">
                  <c:v>13.1</c:v>
                </c:pt>
                <c:pt idx="15">
                  <c:v>15.7</c:v>
                </c:pt>
                <c:pt idx="16">
                  <c:v>13.5</c:v>
                </c:pt>
                <c:pt idx="17">
                  <c:v>12.8</c:v>
                </c:pt>
                <c:pt idx="18">
                  <c:v>13.3</c:v>
                </c:pt>
                <c:pt idx="19">
                  <c:v>13.3</c:v>
                </c:pt>
                <c:pt idx="20">
                  <c:v>12.4</c:v>
                </c:pt>
                <c:pt idx="21">
                  <c:v>13.9</c:v>
                </c:pt>
                <c:pt idx="22">
                  <c:v>12</c:v>
                </c:pt>
                <c:pt idx="23">
                  <c:v>11.5</c:v>
                </c:pt>
                <c:pt idx="24">
                  <c:v>12.7</c:v>
                </c:pt>
                <c:pt idx="25">
                  <c:v>10.6</c:v>
                </c:pt>
                <c:pt idx="26">
                  <c:v>12.9</c:v>
                </c:pt>
                <c:pt idx="27">
                  <c:v>13.3</c:v>
                </c:pt>
                <c:pt idx="28">
                  <c:v>12.9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3024"/>
        <c:axId val="36376960"/>
      </c:lineChart>
      <c:catAx>
        <c:axId val="36113024"/>
        <c:scaling>
          <c:orientation val="minMax"/>
        </c:scaling>
        <c:delete val="0"/>
        <c:axPos val="b"/>
        <c:majorTickMark val="out"/>
        <c:minorTickMark val="none"/>
        <c:tickLblPos val="nextTo"/>
        <c:crossAx val="36376960"/>
        <c:crossesAt val="-2"/>
        <c:auto val="1"/>
        <c:lblAlgn val="ctr"/>
        <c:lblOffset val="100"/>
        <c:noMultiLvlLbl val="0"/>
      </c:catAx>
      <c:valAx>
        <c:axId val="36376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6113024"/>
        <c:crosses val="autoZero"/>
        <c:crossBetween val="between"/>
      </c:valAx>
      <c:spPr>
        <a:solidFill>
          <a:srgbClr val="FFFFFF">
            <a:alpha val="93000"/>
          </a:srgbClr>
        </a:solidFill>
      </c:spPr>
    </c:plotArea>
    <c:plotVisOnly val="1"/>
    <c:dispBlanksAs val="zero"/>
    <c:showDLblsOverMax val="0"/>
  </c:chart>
  <c:spPr>
    <a:solidFill>
      <a:schemeClr val="accent6"/>
    </a:solidFill>
    <a:effectLst>
      <a:outerShdw blurRad="50800" dist="127000" dir="2700000" algn="tl" rotWithShape="0">
        <a:schemeClr val="tx1">
          <a:alpha val="40000"/>
        </a:scheme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925666666666667E-2"/>
          <c:y val="2.1407777777777779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.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Vent'!$P$7:$P$37</c:f>
              <c:numCache>
                <c:formatCode>General</c:formatCode>
                <c:ptCount val="31"/>
                <c:pt idx="0">
                  <c:v>22</c:v>
                </c:pt>
                <c:pt idx="1">
                  <c:v>20.2</c:v>
                </c:pt>
                <c:pt idx="2">
                  <c:v>27.7</c:v>
                </c:pt>
                <c:pt idx="3">
                  <c:v>29.5</c:v>
                </c:pt>
                <c:pt idx="4">
                  <c:v>13</c:v>
                </c:pt>
                <c:pt idx="5">
                  <c:v>22</c:v>
                </c:pt>
                <c:pt idx="6">
                  <c:v>13</c:v>
                </c:pt>
                <c:pt idx="7">
                  <c:v>13</c:v>
                </c:pt>
                <c:pt idx="8">
                  <c:v>40.4</c:v>
                </c:pt>
                <c:pt idx="9">
                  <c:v>42.2</c:v>
                </c:pt>
                <c:pt idx="10">
                  <c:v>33.200000000000003</c:v>
                </c:pt>
                <c:pt idx="11">
                  <c:v>13</c:v>
                </c:pt>
                <c:pt idx="12">
                  <c:v>40.299999999999997</c:v>
                </c:pt>
                <c:pt idx="13">
                  <c:v>27.7</c:v>
                </c:pt>
                <c:pt idx="14">
                  <c:v>16.600000000000001</c:v>
                </c:pt>
                <c:pt idx="15">
                  <c:v>25.6</c:v>
                </c:pt>
                <c:pt idx="16">
                  <c:v>25.6</c:v>
                </c:pt>
                <c:pt idx="17">
                  <c:v>20.2</c:v>
                </c:pt>
                <c:pt idx="18">
                  <c:v>25.6</c:v>
                </c:pt>
                <c:pt idx="19">
                  <c:v>22.2</c:v>
                </c:pt>
                <c:pt idx="20">
                  <c:v>7.2</c:v>
                </c:pt>
                <c:pt idx="21">
                  <c:v>14.8</c:v>
                </c:pt>
                <c:pt idx="22">
                  <c:v>16.600000000000001</c:v>
                </c:pt>
                <c:pt idx="23">
                  <c:v>18.399999999999999</c:v>
                </c:pt>
                <c:pt idx="24">
                  <c:v>46.2</c:v>
                </c:pt>
                <c:pt idx="25">
                  <c:v>48.3</c:v>
                </c:pt>
                <c:pt idx="26">
                  <c:v>43.9</c:v>
                </c:pt>
                <c:pt idx="27">
                  <c:v>18.399999999999999</c:v>
                </c:pt>
                <c:pt idx="28">
                  <c:v>36.700000000000003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36582528"/>
        <c:axId val="36585472"/>
      </c:barChart>
      <c:catAx>
        <c:axId val="3658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3658547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36585472"/>
        <c:scaling>
          <c:orientation val="minMax"/>
          <c:max val="9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36582528"/>
        <c:crosses val="autoZero"/>
        <c:crossBetween val="between"/>
      </c:valAx>
      <c:spPr>
        <a:solidFill>
          <a:srgbClr val="FAF0F0"/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effectLst>
      <a:outerShdw blurRad="50800" dist="127000" dir="2700000" algn="tl" rotWithShape="0">
        <a:schemeClr val="tx1"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 Janvier 2020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.0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Pluie_Soleil'!$Q$7:$Q$37</c:f>
              <c:numCache>
                <c:formatCode>General</c:formatCode>
                <c:ptCount val="31"/>
                <c:pt idx="0">
                  <c:v>11.6</c:v>
                </c:pt>
                <c:pt idx="1">
                  <c:v>7.7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5.6</c:v>
                </c:pt>
                <c:pt idx="8">
                  <c:v>2.8</c:v>
                </c:pt>
                <c:pt idx="9">
                  <c:v>0.5</c:v>
                </c:pt>
                <c:pt idx="10">
                  <c:v>1.7</c:v>
                </c:pt>
                <c:pt idx="11">
                  <c:v>1.3</c:v>
                </c:pt>
                <c:pt idx="12">
                  <c:v>2.6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7.1</c:v>
                </c:pt>
                <c:pt idx="17">
                  <c:v>1</c:v>
                </c:pt>
                <c:pt idx="18">
                  <c:v>2.1</c:v>
                </c:pt>
                <c:pt idx="19">
                  <c:v>0.7</c:v>
                </c:pt>
                <c:pt idx="20">
                  <c:v>0.3</c:v>
                </c:pt>
                <c:pt idx="21">
                  <c:v>0</c:v>
                </c:pt>
                <c:pt idx="22">
                  <c:v>0.5</c:v>
                </c:pt>
                <c:pt idx="23">
                  <c:v>0.8</c:v>
                </c:pt>
                <c:pt idx="24">
                  <c:v>6.3</c:v>
                </c:pt>
                <c:pt idx="25">
                  <c:v>5.0999999999999996</c:v>
                </c:pt>
                <c:pt idx="26">
                  <c:v>11.5</c:v>
                </c:pt>
                <c:pt idx="27">
                  <c:v>3.3</c:v>
                </c:pt>
                <c:pt idx="28">
                  <c:v>3.5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36565760"/>
        <c:axId val="36568448"/>
      </c:barChart>
      <c:catAx>
        <c:axId val="3656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3656844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36568448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3656576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effectLst>
      <a:outerShdw blurRad="50800" dist="127000" dir="2700000" algn="tl" rotWithShape="0">
        <a:prstClr val="black">
          <a:alpha val="40000"/>
        </a:prst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 Janvier 2020</a:t>
            </a:r>
          </a:p>
        </c:rich>
      </c:tx>
      <c:layout>
        <c:manualLayout>
          <c:xMode val="edge"/>
          <c:yMode val="edge"/>
          <c:x val="0.594997"/>
          <c:y val="4.4685185185185182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2.9514555555555554E-2"/>
          <c:y val="1.9055925925925928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1"/>
              <c:layout>
                <c:manualLayout>
                  <c:x val="-6.4675178792741562E-18"/>
                  <c:y val="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9.407407407407407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411111111111111E-3"/>
                  <c:y val="1.17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196555555555555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6227777777777777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411111111111111E-3"/>
                  <c:y val="4.703703703703703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1.196555555555555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02744444444444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0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8.466666666666667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[h]:mm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7.7777777777777779E-2</c:v>
                </c:pt>
                <c:pt idx="1">
                  <c:v>0</c:v>
                </c:pt>
                <c:pt idx="2">
                  <c:v>0.32222222222222224</c:v>
                </c:pt>
                <c:pt idx="3">
                  <c:v>0.3263888888888889</c:v>
                </c:pt>
                <c:pt idx="4">
                  <c:v>0.33055555555555555</c:v>
                </c:pt>
                <c:pt idx="5">
                  <c:v>0.36458333333333331</c:v>
                </c:pt>
                <c:pt idx="6">
                  <c:v>0.21666666666666667</c:v>
                </c:pt>
                <c:pt idx="7">
                  <c:v>6.9444444444444448E-2</c:v>
                </c:pt>
                <c:pt idx="8">
                  <c:v>0</c:v>
                </c:pt>
                <c:pt idx="9">
                  <c:v>0.24930555555555556</c:v>
                </c:pt>
                <c:pt idx="10">
                  <c:v>0.17152777777777778</c:v>
                </c:pt>
                <c:pt idx="11">
                  <c:v>0.3611111111111111</c:v>
                </c:pt>
                <c:pt idx="12">
                  <c:v>0.18055555555555555</c:v>
                </c:pt>
                <c:pt idx="13">
                  <c:v>0.34513888888888888</c:v>
                </c:pt>
                <c:pt idx="14">
                  <c:v>0.24305555555555555</c:v>
                </c:pt>
                <c:pt idx="15">
                  <c:v>0.2013888888888889</c:v>
                </c:pt>
                <c:pt idx="16">
                  <c:v>0.27569444444444446</c:v>
                </c:pt>
                <c:pt idx="17">
                  <c:v>0.31458333333333333</c:v>
                </c:pt>
                <c:pt idx="18">
                  <c:v>0.23472222222222222</c:v>
                </c:pt>
                <c:pt idx="19">
                  <c:v>0.16388888888888889</c:v>
                </c:pt>
                <c:pt idx="20">
                  <c:v>0.37986111111111109</c:v>
                </c:pt>
                <c:pt idx="21">
                  <c:v>0.23541666666666666</c:v>
                </c:pt>
                <c:pt idx="22">
                  <c:v>5.2083333333333336E-2</c:v>
                </c:pt>
                <c:pt idx="23">
                  <c:v>0.12708333333333333</c:v>
                </c:pt>
                <c:pt idx="24">
                  <c:v>0.24097222222222223</c:v>
                </c:pt>
                <c:pt idx="25">
                  <c:v>0.26250000000000001</c:v>
                </c:pt>
                <c:pt idx="26">
                  <c:v>0.18888888888888888</c:v>
                </c:pt>
                <c:pt idx="27">
                  <c:v>0.16319444444444445</c:v>
                </c:pt>
                <c:pt idx="28">
                  <c:v>0.17847222222222223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36616832"/>
        <c:axId val="132199936"/>
      </c:barChart>
      <c:catAx>
        <c:axId val="36616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13219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199936"/>
        <c:scaling>
          <c:orientation val="minMax"/>
          <c:max val="0.55000000000000004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36616832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effectLst>
      <a:outerShdw blurRad="50800" dist="1270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0.10479722222222222"/>
          <c:w val="0.96985446985446988"/>
          <c:h val="0.718358333333333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92000">
                  <a:schemeClr val="accent3">
                    <a:lumMod val="75000"/>
                  </a:schemeClr>
                </a:gs>
                <a:gs pos="1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Pluie_Soleil'!$Q$7:$Q$36</c:f>
              <c:numCache>
                <c:formatCode>General</c:formatCode>
                <c:ptCount val="30"/>
                <c:pt idx="0">
                  <c:v>11.6</c:v>
                </c:pt>
                <c:pt idx="1">
                  <c:v>7.7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5.6</c:v>
                </c:pt>
                <c:pt idx="8">
                  <c:v>2.8</c:v>
                </c:pt>
                <c:pt idx="9">
                  <c:v>0.5</c:v>
                </c:pt>
                <c:pt idx="10">
                  <c:v>1.7</c:v>
                </c:pt>
                <c:pt idx="11">
                  <c:v>1.3</c:v>
                </c:pt>
                <c:pt idx="12">
                  <c:v>2.6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7.1</c:v>
                </c:pt>
                <c:pt idx="17">
                  <c:v>1</c:v>
                </c:pt>
                <c:pt idx="18">
                  <c:v>2.1</c:v>
                </c:pt>
                <c:pt idx="19">
                  <c:v>0.7</c:v>
                </c:pt>
                <c:pt idx="20">
                  <c:v>0.3</c:v>
                </c:pt>
                <c:pt idx="21">
                  <c:v>0</c:v>
                </c:pt>
                <c:pt idx="22">
                  <c:v>0.5</c:v>
                </c:pt>
                <c:pt idx="23">
                  <c:v>0.8</c:v>
                </c:pt>
                <c:pt idx="24">
                  <c:v>6.3</c:v>
                </c:pt>
                <c:pt idx="25">
                  <c:v>5.0999999999999996</c:v>
                </c:pt>
                <c:pt idx="26">
                  <c:v>11.5</c:v>
                </c:pt>
                <c:pt idx="27">
                  <c:v>3.3</c:v>
                </c:pt>
                <c:pt idx="28">
                  <c:v>3.5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132346624"/>
        <c:axId val="132348160"/>
      </c:barChart>
      <c:catAx>
        <c:axId val="13234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32348160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132348160"/>
        <c:scaling>
          <c:orientation val="minMax"/>
          <c:max val="2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323466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accent3">
        <a:lumMod val="40000"/>
        <a:lumOff val="60000"/>
      </a:schemeClr>
    </a:solidFill>
    <a:ln>
      <a:solidFill>
        <a:schemeClr val="tx1"/>
      </a:solidFill>
    </a:ln>
    <a:effectLst>
      <a:outerShdw blurRad="127000" dist="76200" dir="2700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85069444444458E-2"/>
          <c:y val="0.14341041666666668"/>
          <c:w val="0.88817812500000004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Températures'!$R$6:$R$36</c:f>
              <c:numCache>
                <c:formatCode>General</c:formatCode>
                <c:ptCount val="31"/>
                <c:pt idx="0">
                  <c:v>11.7</c:v>
                </c:pt>
                <c:pt idx="1">
                  <c:v>11.9</c:v>
                </c:pt>
                <c:pt idx="2">
                  <c:v>11.2</c:v>
                </c:pt>
                <c:pt idx="3">
                  <c:v>6.2</c:v>
                </c:pt>
                <c:pt idx="4">
                  <c:v>4.5999999999999996</c:v>
                </c:pt>
                <c:pt idx="5">
                  <c:v>1.6</c:v>
                </c:pt>
                <c:pt idx="6">
                  <c:v>2.4</c:v>
                </c:pt>
                <c:pt idx="7">
                  <c:v>6.6</c:v>
                </c:pt>
                <c:pt idx="8">
                  <c:v>9.1</c:v>
                </c:pt>
                <c:pt idx="9">
                  <c:v>10.7</c:v>
                </c:pt>
                <c:pt idx="10">
                  <c:v>5.8</c:v>
                </c:pt>
                <c:pt idx="11">
                  <c:v>5.0999999999999996</c:v>
                </c:pt>
                <c:pt idx="12">
                  <c:v>9.3000000000000007</c:v>
                </c:pt>
                <c:pt idx="13">
                  <c:v>8.9</c:v>
                </c:pt>
                <c:pt idx="14">
                  <c:v>9.1999999999999993</c:v>
                </c:pt>
                <c:pt idx="15">
                  <c:v>9.9</c:v>
                </c:pt>
                <c:pt idx="16">
                  <c:v>8.1</c:v>
                </c:pt>
                <c:pt idx="17">
                  <c:v>6.6</c:v>
                </c:pt>
                <c:pt idx="18">
                  <c:v>9.1999999999999993</c:v>
                </c:pt>
                <c:pt idx="19">
                  <c:v>5.6</c:v>
                </c:pt>
                <c:pt idx="20">
                  <c:v>1.1000000000000001</c:v>
                </c:pt>
                <c:pt idx="21">
                  <c:v>2.9</c:v>
                </c:pt>
                <c:pt idx="22">
                  <c:v>10.6</c:v>
                </c:pt>
                <c:pt idx="23">
                  <c:v>9.6</c:v>
                </c:pt>
                <c:pt idx="24">
                  <c:v>7.4</c:v>
                </c:pt>
                <c:pt idx="25">
                  <c:v>4.3</c:v>
                </c:pt>
                <c:pt idx="26">
                  <c:v>5.7</c:v>
                </c:pt>
                <c:pt idx="27">
                  <c:v>4.5999999999999996</c:v>
                </c:pt>
                <c:pt idx="28">
                  <c:v>8.1999999999999993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'Graphique Températures'!$S$6:$S$36</c:f>
              <c:numCache>
                <c:formatCode>General</c:formatCode>
                <c:ptCount val="31"/>
                <c:pt idx="0">
                  <c:v>13.6</c:v>
                </c:pt>
                <c:pt idx="1">
                  <c:v>13.3</c:v>
                </c:pt>
                <c:pt idx="2">
                  <c:v>15.6</c:v>
                </c:pt>
                <c:pt idx="3">
                  <c:v>12</c:v>
                </c:pt>
                <c:pt idx="4">
                  <c:v>12</c:v>
                </c:pt>
                <c:pt idx="5">
                  <c:v>11.1</c:v>
                </c:pt>
                <c:pt idx="6">
                  <c:v>12.5</c:v>
                </c:pt>
                <c:pt idx="7">
                  <c:v>11.3</c:v>
                </c:pt>
                <c:pt idx="8">
                  <c:v>13.9</c:v>
                </c:pt>
                <c:pt idx="9">
                  <c:v>13.8</c:v>
                </c:pt>
                <c:pt idx="10">
                  <c:v>12.4</c:v>
                </c:pt>
                <c:pt idx="11">
                  <c:v>13.2</c:v>
                </c:pt>
                <c:pt idx="12">
                  <c:v>13.1</c:v>
                </c:pt>
                <c:pt idx="13">
                  <c:v>14.8</c:v>
                </c:pt>
                <c:pt idx="14">
                  <c:v>13.1</c:v>
                </c:pt>
                <c:pt idx="15">
                  <c:v>15.7</c:v>
                </c:pt>
                <c:pt idx="16">
                  <c:v>13.5</c:v>
                </c:pt>
                <c:pt idx="17">
                  <c:v>12.8</c:v>
                </c:pt>
                <c:pt idx="18">
                  <c:v>13.3</c:v>
                </c:pt>
                <c:pt idx="19">
                  <c:v>13.3</c:v>
                </c:pt>
                <c:pt idx="20">
                  <c:v>12.4</c:v>
                </c:pt>
                <c:pt idx="21">
                  <c:v>13.9</c:v>
                </c:pt>
                <c:pt idx="22">
                  <c:v>12</c:v>
                </c:pt>
                <c:pt idx="23">
                  <c:v>11.5</c:v>
                </c:pt>
                <c:pt idx="24">
                  <c:v>12.7</c:v>
                </c:pt>
                <c:pt idx="25">
                  <c:v>10.6</c:v>
                </c:pt>
                <c:pt idx="26">
                  <c:v>12.9</c:v>
                </c:pt>
                <c:pt idx="27">
                  <c:v>13.3</c:v>
                </c:pt>
                <c:pt idx="28">
                  <c:v>12.9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60832"/>
        <c:axId val="132370816"/>
      </c:lineChart>
      <c:catAx>
        <c:axId val="1323608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32370816"/>
        <c:crosses val="autoZero"/>
        <c:auto val="1"/>
        <c:lblAlgn val="ctr"/>
        <c:lblOffset val="100"/>
        <c:noMultiLvlLbl val="0"/>
      </c:catAx>
      <c:valAx>
        <c:axId val="13237081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32360832"/>
        <c:crosses val="autoZero"/>
        <c:crossBetween val="between"/>
      </c:valAx>
      <c:spPr>
        <a:noFill/>
        <a:effectLst/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blurRad="127000" dist="76200" dir="2700000" algn="tl" rotWithShape="0">
        <a:schemeClr val="bg1">
          <a:lumMod val="95000"/>
        </a:schemeClr>
      </a:outerShdw>
    </a:effectLst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9.5533333333333331E-2"/>
          <c:w val="0.96985446985446988"/>
          <c:h val="0.79647013888888885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6000">
                  <a:srgbClr val="FFFFCC"/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7.7777777777777779E-2</c:v>
                </c:pt>
                <c:pt idx="1">
                  <c:v>0</c:v>
                </c:pt>
                <c:pt idx="2">
                  <c:v>0.32222222222222224</c:v>
                </c:pt>
                <c:pt idx="3">
                  <c:v>0.3263888888888889</c:v>
                </c:pt>
                <c:pt idx="4">
                  <c:v>0.33055555555555555</c:v>
                </c:pt>
                <c:pt idx="5">
                  <c:v>0.36458333333333331</c:v>
                </c:pt>
                <c:pt idx="6">
                  <c:v>0.21666666666666667</c:v>
                </c:pt>
                <c:pt idx="7">
                  <c:v>6.9444444444444448E-2</c:v>
                </c:pt>
                <c:pt idx="8">
                  <c:v>0</c:v>
                </c:pt>
                <c:pt idx="9">
                  <c:v>0.24930555555555556</c:v>
                </c:pt>
                <c:pt idx="10">
                  <c:v>0.17152777777777778</c:v>
                </c:pt>
                <c:pt idx="11">
                  <c:v>0.3611111111111111</c:v>
                </c:pt>
                <c:pt idx="12">
                  <c:v>0.18055555555555555</c:v>
                </c:pt>
                <c:pt idx="13">
                  <c:v>0.34513888888888888</c:v>
                </c:pt>
                <c:pt idx="14">
                  <c:v>0.24305555555555555</c:v>
                </c:pt>
                <c:pt idx="15">
                  <c:v>0.2013888888888889</c:v>
                </c:pt>
                <c:pt idx="16">
                  <c:v>0.27569444444444446</c:v>
                </c:pt>
                <c:pt idx="17">
                  <c:v>0.31458333333333333</c:v>
                </c:pt>
                <c:pt idx="18">
                  <c:v>0.23472222222222222</c:v>
                </c:pt>
                <c:pt idx="19">
                  <c:v>0.16388888888888889</c:v>
                </c:pt>
                <c:pt idx="20">
                  <c:v>0.37986111111111109</c:v>
                </c:pt>
                <c:pt idx="21">
                  <c:v>0.23541666666666666</c:v>
                </c:pt>
                <c:pt idx="22">
                  <c:v>5.2083333333333336E-2</c:v>
                </c:pt>
                <c:pt idx="23">
                  <c:v>0.12708333333333333</c:v>
                </c:pt>
                <c:pt idx="24">
                  <c:v>0.24097222222222223</c:v>
                </c:pt>
                <c:pt idx="25">
                  <c:v>0.26250000000000001</c:v>
                </c:pt>
                <c:pt idx="26">
                  <c:v>0.18888888888888888</c:v>
                </c:pt>
                <c:pt idx="27">
                  <c:v>0.16319444444444445</c:v>
                </c:pt>
                <c:pt idx="28">
                  <c:v>0.17847222222222223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132424064"/>
        <c:axId val="132425600"/>
      </c:barChart>
      <c:catAx>
        <c:axId val="1324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 rot="0" vert="horz"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32425600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132425600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3242406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tx2">
        <a:lumMod val="60000"/>
        <a:lumOff val="40000"/>
      </a:schemeClr>
    </a:solidFill>
    <a:ln>
      <a:solidFill>
        <a:schemeClr val="tx1"/>
      </a:solidFill>
    </a:ln>
    <a:effectLst>
      <a:outerShdw blurRad="127000" dist="76200" dir="2700000" algn="tl" rotWithShape="0">
        <a:schemeClr val="bg1"/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643561394203958E-2"/>
          <c:y val="0.13125555555555554"/>
          <c:w val="0.96985446985446988"/>
          <c:h val="0.69189999999999996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2">
                    <a:lumMod val="75000"/>
                  </a:schemeClr>
                </a:gs>
                <a:gs pos="53000">
                  <a:schemeClr val="accent1">
                    <a:tint val="44500"/>
                    <a:satMod val="160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Vent'!$P$7:$P$37</c:f>
              <c:numCache>
                <c:formatCode>General</c:formatCode>
                <c:ptCount val="31"/>
                <c:pt idx="0">
                  <c:v>22</c:v>
                </c:pt>
                <c:pt idx="1">
                  <c:v>20.2</c:v>
                </c:pt>
                <c:pt idx="2">
                  <c:v>27.7</c:v>
                </c:pt>
                <c:pt idx="3">
                  <c:v>29.5</c:v>
                </c:pt>
                <c:pt idx="4">
                  <c:v>13</c:v>
                </c:pt>
                <c:pt idx="5">
                  <c:v>22</c:v>
                </c:pt>
                <c:pt idx="6">
                  <c:v>13</c:v>
                </c:pt>
                <c:pt idx="7">
                  <c:v>13</c:v>
                </c:pt>
                <c:pt idx="8">
                  <c:v>40.4</c:v>
                </c:pt>
                <c:pt idx="9">
                  <c:v>42.2</c:v>
                </c:pt>
                <c:pt idx="10">
                  <c:v>33.200000000000003</c:v>
                </c:pt>
                <c:pt idx="11">
                  <c:v>13</c:v>
                </c:pt>
                <c:pt idx="12">
                  <c:v>40.299999999999997</c:v>
                </c:pt>
                <c:pt idx="13">
                  <c:v>27.7</c:v>
                </c:pt>
                <c:pt idx="14">
                  <c:v>16.600000000000001</c:v>
                </c:pt>
                <c:pt idx="15">
                  <c:v>25.6</c:v>
                </c:pt>
                <c:pt idx="16">
                  <c:v>25.6</c:v>
                </c:pt>
                <c:pt idx="17">
                  <c:v>20.2</c:v>
                </c:pt>
                <c:pt idx="18">
                  <c:v>25.6</c:v>
                </c:pt>
                <c:pt idx="19">
                  <c:v>22.2</c:v>
                </c:pt>
                <c:pt idx="20">
                  <c:v>7.2</c:v>
                </c:pt>
                <c:pt idx="21">
                  <c:v>14.8</c:v>
                </c:pt>
                <c:pt idx="22">
                  <c:v>16.600000000000001</c:v>
                </c:pt>
                <c:pt idx="23">
                  <c:v>18.399999999999999</c:v>
                </c:pt>
                <c:pt idx="24">
                  <c:v>46.2</c:v>
                </c:pt>
                <c:pt idx="25">
                  <c:v>48.3</c:v>
                </c:pt>
                <c:pt idx="26">
                  <c:v>43.9</c:v>
                </c:pt>
                <c:pt idx="27">
                  <c:v>18.399999999999999</c:v>
                </c:pt>
                <c:pt idx="28">
                  <c:v>36.700000000000003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132446464"/>
        <c:axId val="132583424"/>
      </c:barChart>
      <c:catAx>
        <c:axId val="13244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32583424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132583424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324464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>
      <a:solidFill>
        <a:schemeClr val="tx1"/>
      </a:solidFill>
    </a:ln>
    <a:effectLst>
      <a:outerShdw blurRad="127000" dist="76200" dir="2700000" algn="tl" rotWithShape="0">
        <a:schemeClr val="bg1"/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8E-2"/>
          <c:y val="7.3900419287211735E-2"/>
          <c:w val="0.9166634790528233"/>
          <c:h val="0.7593511530398322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Relevés!$F$9:$F$1448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9.4</c:v>
                </c:pt>
                <c:pt idx="3">
                  <c:v>7.2</c:v>
                </c:pt>
                <c:pt idx="4">
                  <c:v>5.4</c:v>
                </c:pt>
                <c:pt idx="5">
                  <c:v>9.4</c:v>
                </c:pt>
                <c:pt idx="6">
                  <c:v>3.6</c:v>
                </c:pt>
                <c:pt idx="7">
                  <c:v>3.6</c:v>
                </c:pt>
                <c:pt idx="8">
                  <c:v>3.6</c:v>
                </c:pt>
                <c:pt idx="9">
                  <c:v>3.6</c:v>
                </c:pt>
                <c:pt idx="10">
                  <c:v>3.6</c:v>
                </c:pt>
                <c:pt idx="11">
                  <c:v>9.4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0</c:v>
                </c:pt>
                <c:pt idx="16">
                  <c:v>7.2</c:v>
                </c:pt>
                <c:pt idx="17">
                  <c:v>3.6</c:v>
                </c:pt>
                <c:pt idx="18">
                  <c:v>9.4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1.8</c:v>
                </c:pt>
                <c:pt idx="23">
                  <c:v>13</c:v>
                </c:pt>
                <c:pt idx="24">
                  <c:v>7.2</c:v>
                </c:pt>
                <c:pt idx="25">
                  <c:v>9.4</c:v>
                </c:pt>
                <c:pt idx="26">
                  <c:v>11.2</c:v>
                </c:pt>
                <c:pt idx="27">
                  <c:v>7.2</c:v>
                </c:pt>
                <c:pt idx="28">
                  <c:v>9.4</c:v>
                </c:pt>
                <c:pt idx="29">
                  <c:v>3.6</c:v>
                </c:pt>
                <c:pt idx="30">
                  <c:v>3.6</c:v>
                </c:pt>
                <c:pt idx="31">
                  <c:v>7.2</c:v>
                </c:pt>
                <c:pt idx="32">
                  <c:v>5.4</c:v>
                </c:pt>
                <c:pt idx="33">
                  <c:v>9.4</c:v>
                </c:pt>
                <c:pt idx="34">
                  <c:v>9.4</c:v>
                </c:pt>
                <c:pt idx="35">
                  <c:v>1.8</c:v>
                </c:pt>
                <c:pt idx="36">
                  <c:v>7.2</c:v>
                </c:pt>
                <c:pt idx="37">
                  <c:v>9.4</c:v>
                </c:pt>
                <c:pt idx="38">
                  <c:v>11.2</c:v>
                </c:pt>
                <c:pt idx="39">
                  <c:v>9.4</c:v>
                </c:pt>
                <c:pt idx="40">
                  <c:v>1.8</c:v>
                </c:pt>
                <c:pt idx="41">
                  <c:v>5.4</c:v>
                </c:pt>
                <c:pt idx="42">
                  <c:v>7.2</c:v>
                </c:pt>
                <c:pt idx="43">
                  <c:v>3.6</c:v>
                </c:pt>
                <c:pt idx="44">
                  <c:v>5.4</c:v>
                </c:pt>
                <c:pt idx="45">
                  <c:v>1.8</c:v>
                </c:pt>
                <c:pt idx="46">
                  <c:v>5.4</c:v>
                </c:pt>
                <c:pt idx="47">
                  <c:v>1.8</c:v>
                </c:pt>
                <c:pt idx="48">
                  <c:v>7.2</c:v>
                </c:pt>
                <c:pt idx="49">
                  <c:v>3.6</c:v>
                </c:pt>
                <c:pt idx="50">
                  <c:v>1.8</c:v>
                </c:pt>
                <c:pt idx="51">
                  <c:v>7.2</c:v>
                </c:pt>
                <c:pt idx="52">
                  <c:v>11.2</c:v>
                </c:pt>
                <c:pt idx="53">
                  <c:v>3.6</c:v>
                </c:pt>
                <c:pt idx="54">
                  <c:v>9.4</c:v>
                </c:pt>
                <c:pt idx="55">
                  <c:v>13</c:v>
                </c:pt>
                <c:pt idx="56">
                  <c:v>7.2</c:v>
                </c:pt>
                <c:pt idx="57">
                  <c:v>5.4</c:v>
                </c:pt>
                <c:pt idx="58">
                  <c:v>7.2</c:v>
                </c:pt>
                <c:pt idx="59">
                  <c:v>7.2</c:v>
                </c:pt>
                <c:pt idx="60">
                  <c:v>7.2</c:v>
                </c:pt>
                <c:pt idx="61">
                  <c:v>13</c:v>
                </c:pt>
                <c:pt idx="62">
                  <c:v>9.4</c:v>
                </c:pt>
                <c:pt idx="63">
                  <c:v>3.6</c:v>
                </c:pt>
                <c:pt idx="64">
                  <c:v>11.2</c:v>
                </c:pt>
                <c:pt idx="65">
                  <c:v>5.4</c:v>
                </c:pt>
                <c:pt idx="66">
                  <c:v>13</c:v>
                </c:pt>
                <c:pt idx="67">
                  <c:v>7.2</c:v>
                </c:pt>
                <c:pt idx="68">
                  <c:v>7.2</c:v>
                </c:pt>
                <c:pt idx="69">
                  <c:v>3.6</c:v>
                </c:pt>
                <c:pt idx="70">
                  <c:v>5.4</c:v>
                </c:pt>
                <c:pt idx="71">
                  <c:v>11.2</c:v>
                </c:pt>
                <c:pt idx="72">
                  <c:v>5.4</c:v>
                </c:pt>
                <c:pt idx="73">
                  <c:v>5.4</c:v>
                </c:pt>
                <c:pt idx="74">
                  <c:v>11.2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11.2</c:v>
                </c:pt>
                <c:pt idx="79">
                  <c:v>7.2</c:v>
                </c:pt>
                <c:pt idx="80">
                  <c:v>3.6</c:v>
                </c:pt>
                <c:pt idx="81">
                  <c:v>5.4</c:v>
                </c:pt>
                <c:pt idx="82">
                  <c:v>9.4</c:v>
                </c:pt>
                <c:pt idx="83">
                  <c:v>5.4</c:v>
                </c:pt>
                <c:pt idx="84">
                  <c:v>7.2</c:v>
                </c:pt>
                <c:pt idx="85">
                  <c:v>5.4</c:v>
                </c:pt>
                <c:pt idx="86">
                  <c:v>9.4</c:v>
                </c:pt>
                <c:pt idx="87">
                  <c:v>7.2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1.8</c:v>
                </c:pt>
                <c:pt idx="92">
                  <c:v>3.6</c:v>
                </c:pt>
                <c:pt idx="93">
                  <c:v>13</c:v>
                </c:pt>
                <c:pt idx="94">
                  <c:v>7.2</c:v>
                </c:pt>
                <c:pt idx="95">
                  <c:v>3.6</c:v>
                </c:pt>
                <c:pt idx="96">
                  <c:v>7.2</c:v>
                </c:pt>
                <c:pt idx="97">
                  <c:v>5.4</c:v>
                </c:pt>
                <c:pt idx="98">
                  <c:v>11.2</c:v>
                </c:pt>
                <c:pt idx="99">
                  <c:v>3.6</c:v>
                </c:pt>
                <c:pt idx="100">
                  <c:v>9.4</c:v>
                </c:pt>
                <c:pt idx="101">
                  <c:v>7.2</c:v>
                </c:pt>
                <c:pt idx="102">
                  <c:v>7.2</c:v>
                </c:pt>
                <c:pt idx="103">
                  <c:v>7.2</c:v>
                </c:pt>
                <c:pt idx="104">
                  <c:v>11.2</c:v>
                </c:pt>
                <c:pt idx="105">
                  <c:v>11.2</c:v>
                </c:pt>
                <c:pt idx="106">
                  <c:v>11.2</c:v>
                </c:pt>
                <c:pt idx="107">
                  <c:v>5.4</c:v>
                </c:pt>
                <c:pt idx="108">
                  <c:v>9.4</c:v>
                </c:pt>
                <c:pt idx="109">
                  <c:v>5.4</c:v>
                </c:pt>
                <c:pt idx="110">
                  <c:v>9.4</c:v>
                </c:pt>
                <c:pt idx="111">
                  <c:v>3.6</c:v>
                </c:pt>
                <c:pt idx="112">
                  <c:v>5.4</c:v>
                </c:pt>
                <c:pt idx="113">
                  <c:v>1.8</c:v>
                </c:pt>
                <c:pt idx="114">
                  <c:v>9.4</c:v>
                </c:pt>
                <c:pt idx="115">
                  <c:v>3.6</c:v>
                </c:pt>
                <c:pt idx="116">
                  <c:v>5.4</c:v>
                </c:pt>
                <c:pt idx="117">
                  <c:v>7.2</c:v>
                </c:pt>
                <c:pt idx="118">
                  <c:v>7.2</c:v>
                </c:pt>
                <c:pt idx="119">
                  <c:v>5.4</c:v>
                </c:pt>
                <c:pt idx="120">
                  <c:v>9.4</c:v>
                </c:pt>
                <c:pt idx="121">
                  <c:v>1.8</c:v>
                </c:pt>
                <c:pt idx="122">
                  <c:v>9.4</c:v>
                </c:pt>
                <c:pt idx="123">
                  <c:v>3.6</c:v>
                </c:pt>
                <c:pt idx="124">
                  <c:v>7.2</c:v>
                </c:pt>
                <c:pt idx="125">
                  <c:v>0</c:v>
                </c:pt>
                <c:pt idx="126">
                  <c:v>5.4</c:v>
                </c:pt>
                <c:pt idx="127">
                  <c:v>3.6</c:v>
                </c:pt>
                <c:pt idx="128">
                  <c:v>1.8</c:v>
                </c:pt>
                <c:pt idx="129">
                  <c:v>1.8</c:v>
                </c:pt>
                <c:pt idx="130">
                  <c:v>3.6</c:v>
                </c:pt>
                <c:pt idx="131">
                  <c:v>5.4</c:v>
                </c:pt>
                <c:pt idx="132">
                  <c:v>7.2</c:v>
                </c:pt>
                <c:pt idx="133">
                  <c:v>3.6</c:v>
                </c:pt>
                <c:pt idx="134">
                  <c:v>11.2</c:v>
                </c:pt>
                <c:pt idx="135">
                  <c:v>9.4</c:v>
                </c:pt>
                <c:pt idx="136">
                  <c:v>7.2</c:v>
                </c:pt>
                <c:pt idx="137">
                  <c:v>3.6</c:v>
                </c:pt>
                <c:pt idx="138">
                  <c:v>5.4</c:v>
                </c:pt>
                <c:pt idx="139">
                  <c:v>11.2</c:v>
                </c:pt>
                <c:pt idx="140">
                  <c:v>1.8</c:v>
                </c:pt>
                <c:pt idx="141">
                  <c:v>7.2</c:v>
                </c:pt>
                <c:pt idx="142">
                  <c:v>1.8</c:v>
                </c:pt>
                <c:pt idx="143">
                  <c:v>5.4</c:v>
                </c:pt>
                <c:pt idx="144">
                  <c:v>3.6</c:v>
                </c:pt>
                <c:pt idx="145">
                  <c:v>5.4</c:v>
                </c:pt>
                <c:pt idx="146">
                  <c:v>7.2</c:v>
                </c:pt>
                <c:pt idx="147">
                  <c:v>3.6</c:v>
                </c:pt>
                <c:pt idx="148">
                  <c:v>9.4</c:v>
                </c:pt>
                <c:pt idx="149">
                  <c:v>11.2</c:v>
                </c:pt>
                <c:pt idx="150">
                  <c:v>7.2</c:v>
                </c:pt>
                <c:pt idx="151">
                  <c:v>11.2</c:v>
                </c:pt>
                <c:pt idx="152">
                  <c:v>5.4</c:v>
                </c:pt>
                <c:pt idx="153">
                  <c:v>9.4</c:v>
                </c:pt>
                <c:pt idx="154">
                  <c:v>5.4</c:v>
                </c:pt>
                <c:pt idx="155">
                  <c:v>7.2</c:v>
                </c:pt>
                <c:pt idx="156">
                  <c:v>13</c:v>
                </c:pt>
                <c:pt idx="157">
                  <c:v>3.6</c:v>
                </c:pt>
                <c:pt idx="158">
                  <c:v>7.2</c:v>
                </c:pt>
                <c:pt idx="159">
                  <c:v>11.2</c:v>
                </c:pt>
                <c:pt idx="160">
                  <c:v>7.2</c:v>
                </c:pt>
                <c:pt idx="161">
                  <c:v>3.6</c:v>
                </c:pt>
                <c:pt idx="162">
                  <c:v>7.2</c:v>
                </c:pt>
                <c:pt idx="163">
                  <c:v>11.2</c:v>
                </c:pt>
                <c:pt idx="164">
                  <c:v>5.4</c:v>
                </c:pt>
                <c:pt idx="165">
                  <c:v>1.8</c:v>
                </c:pt>
                <c:pt idx="166">
                  <c:v>1.8</c:v>
                </c:pt>
                <c:pt idx="167">
                  <c:v>11.2</c:v>
                </c:pt>
                <c:pt idx="168">
                  <c:v>7.2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7.2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9.4</c:v>
                </c:pt>
                <c:pt idx="179">
                  <c:v>5.4</c:v>
                </c:pt>
                <c:pt idx="180">
                  <c:v>3.6</c:v>
                </c:pt>
                <c:pt idx="181">
                  <c:v>14.8</c:v>
                </c:pt>
                <c:pt idx="182">
                  <c:v>7.2</c:v>
                </c:pt>
                <c:pt idx="183">
                  <c:v>11.2</c:v>
                </c:pt>
                <c:pt idx="184">
                  <c:v>16.600000000000001</c:v>
                </c:pt>
                <c:pt idx="185">
                  <c:v>13</c:v>
                </c:pt>
                <c:pt idx="186">
                  <c:v>11.2</c:v>
                </c:pt>
                <c:pt idx="187">
                  <c:v>7.2</c:v>
                </c:pt>
                <c:pt idx="188">
                  <c:v>5.4</c:v>
                </c:pt>
                <c:pt idx="189">
                  <c:v>9.4</c:v>
                </c:pt>
                <c:pt idx="190">
                  <c:v>1.8</c:v>
                </c:pt>
                <c:pt idx="191">
                  <c:v>9.4</c:v>
                </c:pt>
                <c:pt idx="192">
                  <c:v>7.2</c:v>
                </c:pt>
                <c:pt idx="193">
                  <c:v>3.6</c:v>
                </c:pt>
                <c:pt idx="194">
                  <c:v>5.4</c:v>
                </c:pt>
                <c:pt idx="195">
                  <c:v>11.2</c:v>
                </c:pt>
                <c:pt idx="196">
                  <c:v>5.4</c:v>
                </c:pt>
                <c:pt idx="197">
                  <c:v>5.4</c:v>
                </c:pt>
                <c:pt idx="198">
                  <c:v>11.2</c:v>
                </c:pt>
                <c:pt idx="199">
                  <c:v>18.399999999999999</c:v>
                </c:pt>
                <c:pt idx="200">
                  <c:v>13</c:v>
                </c:pt>
                <c:pt idx="201">
                  <c:v>7.2</c:v>
                </c:pt>
                <c:pt idx="202">
                  <c:v>5.4</c:v>
                </c:pt>
                <c:pt idx="203">
                  <c:v>13</c:v>
                </c:pt>
                <c:pt idx="204">
                  <c:v>13</c:v>
                </c:pt>
                <c:pt idx="205">
                  <c:v>11.2</c:v>
                </c:pt>
                <c:pt idx="206">
                  <c:v>16.600000000000001</c:v>
                </c:pt>
                <c:pt idx="207">
                  <c:v>9.4</c:v>
                </c:pt>
                <c:pt idx="208">
                  <c:v>7.2</c:v>
                </c:pt>
                <c:pt idx="209">
                  <c:v>5.4</c:v>
                </c:pt>
                <c:pt idx="210">
                  <c:v>7.2</c:v>
                </c:pt>
                <c:pt idx="211">
                  <c:v>3.6</c:v>
                </c:pt>
                <c:pt idx="212">
                  <c:v>11.2</c:v>
                </c:pt>
                <c:pt idx="213">
                  <c:v>5.4</c:v>
                </c:pt>
                <c:pt idx="214">
                  <c:v>9.4</c:v>
                </c:pt>
                <c:pt idx="215">
                  <c:v>7.2</c:v>
                </c:pt>
                <c:pt idx="216">
                  <c:v>9.4</c:v>
                </c:pt>
                <c:pt idx="217">
                  <c:v>5.4</c:v>
                </c:pt>
                <c:pt idx="218">
                  <c:v>11.2</c:v>
                </c:pt>
                <c:pt idx="219">
                  <c:v>7.2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7.2</c:v>
                </c:pt>
                <c:pt idx="224">
                  <c:v>9.4</c:v>
                </c:pt>
                <c:pt idx="225">
                  <c:v>7.2</c:v>
                </c:pt>
                <c:pt idx="226">
                  <c:v>9.4</c:v>
                </c:pt>
                <c:pt idx="227">
                  <c:v>7.2</c:v>
                </c:pt>
                <c:pt idx="228">
                  <c:v>11.2</c:v>
                </c:pt>
                <c:pt idx="229">
                  <c:v>9.4</c:v>
                </c:pt>
                <c:pt idx="230">
                  <c:v>9.4</c:v>
                </c:pt>
                <c:pt idx="231">
                  <c:v>11.2</c:v>
                </c:pt>
                <c:pt idx="232">
                  <c:v>18.399999999999999</c:v>
                </c:pt>
                <c:pt idx="233">
                  <c:v>3.6</c:v>
                </c:pt>
                <c:pt idx="234">
                  <c:v>9.4</c:v>
                </c:pt>
                <c:pt idx="235">
                  <c:v>7.2</c:v>
                </c:pt>
                <c:pt idx="236">
                  <c:v>5.4</c:v>
                </c:pt>
                <c:pt idx="237">
                  <c:v>11.2</c:v>
                </c:pt>
                <c:pt idx="238">
                  <c:v>7.2</c:v>
                </c:pt>
                <c:pt idx="239">
                  <c:v>9.4</c:v>
                </c:pt>
                <c:pt idx="240">
                  <c:v>14.8</c:v>
                </c:pt>
                <c:pt idx="241">
                  <c:v>11.2</c:v>
                </c:pt>
                <c:pt idx="242">
                  <c:v>18.399999999999999</c:v>
                </c:pt>
                <c:pt idx="243">
                  <c:v>11.2</c:v>
                </c:pt>
                <c:pt idx="244">
                  <c:v>3.6</c:v>
                </c:pt>
                <c:pt idx="245">
                  <c:v>16.600000000000001</c:v>
                </c:pt>
                <c:pt idx="246">
                  <c:v>7.2</c:v>
                </c:pt>
                <c:pt idx="247">
                  <c:v>5.4</c:v>
                </c:pt>
                <c:pt idx="248">
                  <c:v>11.2</c:v>
                </c:pt>
                <c:pt idx="249">
                  <c:v>13</c:v>
                </c:pt>
                <c:pt idx="250">
                  <c:v>11.2</c:v>
                </c:pt>
                <c:pt idx="251">
                  <c:v>18.399999999999999</c:v>
                </c:pt>
                <c:pt idx="252">
                  <c:v>7.2</c:v>
                </c:pt>
                <c:pt idx="253">
                  <c:v>5.4</c:v>
                </c:pt>
                <c:pt idx="254">
                  <c:v>7.2</c:v>
                </c:pt>
                <c:pt idx="255">
                  <c:v>3.6</c:v>
                </c:pt>
                <c:pt idx="256">
                  <c:v>9.4</c:v>
                </c:pt>
                <c:pt idx="257">
                  <c:v>11.2</c:v>
                </c:pt>
                <c:pt idx="258">
                  <c:v>7.2</c:v>
                </c:pt>
                <c:pt idx="259">
                  <c:v>16.600000000000001</c:v>
                </c:pt>
                <c:pt idx="260">
                  <c:v>11.2</c:v>
                </c:pt>
                <c:pt idx="261">
                  <c:v>1.8</c:v>
                </c:pt>
                <c:pt idx="262">
                  <c:v>11.2</c:v>
                </c:pt>
                <c:pt idx="263">
                  <c:v>11.2</c:v>
                </c:pt>
                <c:pt idx="264">
                  <c:v>9.4</c:v>
                </c:pt>
                <c:pt idx="265">
                  <c:v>7.2</c:v>
                </c:pt>
                <c:pt idx="266">
                  <c:v>20.2</c:v>
                </c:pt>
                <c:pt idx="267">
                  <c:v>5.4</c:v>
                </c:pt>
                <c:pt idx="268">
                  <c:v>11.2</c:v>
                </c:pt>
                <c:pt idx="269">
                  <c:v>20.2</c:v>
                </c:pt>
                <c:pt idx="270">
                  <c:v>14.8</c:v>
                </c:pt>
                <c:pt idx="271">
                  <c:v>11.2</c:v>
                </c:pt>
                <c:pt idx="272">
                  <c:v>9.4</c:v>
                </c:pt>
                <c:pt idx="273">
                  <c:v>7.2</c:v>
                </c:pt>
                <c:pt idx="274">
                  <c:v>25.6</c:v>
                </c:pt>
                <c:pt idx="275">
                  <c:v>13</c:v>
                </c:pt>
                <c:pt idx="276">
                  <c:v>13</c:v>
                </c:pt>
                <c:pt idx="277">
                  <c:v>13</c:v>
                </c:pt>
                <c:pt idx="278">
                  <c:v>13</c:v>
                </c:pt>
                <c:pt idx="279">
                  <c:v>14.8</c:v>
                </c:pt>
                <c:pt idx="280">
                  <c:v>14.8</c:v>
                </c:pt>
                <c:pt idx="281">
                  <c:v>13</c:v>
                </c:pt>
                <c:pt idx="282">
                  <c:v>11.2</c:v>
                </c:pt>
                <c:pt idx="283">
                  <c:v>20.2</c:v>
                </c:pt>
                <c:pt idx="284">
                  <c:v>5.4</c:v>
                </c:pt>
                <c:pt idx="285">
                  <c:v>18.399999999999999</c:v>
                </c:pt>
                <c:pt idx="286">
                  <c:v>5.4</c:v>
                </c:pt>
                <c:pt idx="287">
                  <c:v>7.2</c:v>
                </c:pt>
                <c:pt idx="288">
                  <c:v>13</c:v>
                </c:pt>
                <c:pt idx="289">
                  <c:v>9.4</c:v>
                </c:pt>
                <c:pt idx="290">
                  <c:v>11.2</c:v>
                </c:pt>
                <c:pt idx="291">
                  <c:v>13</c:v>
                </c:pt>
                <c:pt idx="292">
                  <c:v>11.2</c:v>
                </c:pt>
                <c:pt idx="293">
                  <c:v>5.4</c:v>
                </c:pt>
                <c:pt idx="294">
                  <c:v>22</c:v>
                </c:pt>
                <c:pt idx="295">
                  <c:v>9.4</c:v>
                </c:pt>
                <c:pt idx="296">
                  <c:v>3.6</c:v>
                </c:pt>
                <c:pt idx="297">
                  <c:v>7.2</c:v>
                </c:pt>
                <c:pt idx="298">
                  <c:v>7.2</c:v>
                </c:pt>
                <c:pt idx="299">
                  <c:v>5.4</c:v>
                </c:pt>
                <c:pt idx="300">
                  <c:v>7.2</c:v>
                </c:pt>
                <c:pt idx="301">
                  <c:v>9.4</c:v>
                </c:pt>
                <c:pt idx="302">
                  <c:v>14.8</c:v>
                </c:pt>
                <c:pt idx="303">
                  <c:v>20.2</c:v>
                </c:pt>
                <c:pt idx="304">
                  <c:v>16.600000000000001</c:v>
                </c:pt>
                <c:pt idx="305">
                  <c:v>20.2</c:v>
                </c:pt>
                <c:pt idx="306">
                  <c:v>9.4</c:v>
                </c:pt>
                <c:pt idx="307">
                  <c:v>18.399999999999999</c:v>
                </c:pt>
                <c:pt idx="308">
                  <c:v>11.2</c:v>
                </c:pt>
                <c:pt idx="309">
                  <c:v>11.2</c:v>
                </c:pt>
                <c:pt idx="310">
                  <c:v>7.2</c:v>
                </c:pt>
                <c:pt idx="311">
                  <c:v>9.4</c:v>
                </c:pt>
                <c:pt idx="312">
                  <c:v>16.600000000000001</c:v>
                </c:pt>
                <c:pt idx="313">
                  <c:v>7.2</c:v>
                </c:pt>
                <c:pt idx="314">
                  <c:v>7.2</c:v>
                </c:pt>
                <c:pt idx="315">
                  <c:v>14.8</c:v>
                </c:pt>
                <c:pt idx="316">
                  <c:v>18.399999999999999</c:v>
                </c:pt>
                <c:pt idx="317">
                  <c:v>5.4</c:v>
                </c:pt>
                <c:pt idx="318">
                  <c:v>11.2</c:v>
                </c:pt>
                <c:pt idx="319">
                  <c:v>7.2</c:v>
                </c:pt>
                <c:pt idx="320">
                  <c:v>11.2</c:v>
                </c:pt>
                <c:pt idx="321">
                  <c:v>14.8</c:v>
                </c:pt>
                <c:pt idx="322">
                  <c:v>5.4</c:v>
                </c:pt>
                <c:pt idx="323">
                  <c:v>13</c:v>
                </c:pt>
                <c:pt idx="324">
                  <c:v>14.8</c:v>
                </c:pt>
                <c:pt idx="325">
                  <c:v>13</c:v>
                </c:pt>
                <c:pt idx="326">
                  <c:v>9.4</c:v>
                </c:pt>
                <c:pt idx="327">
                  <c:v>9.4</c:v>
                </c:pt>
                <c:pt idx="328">
                  <c:v>7.2</c:v>
                </c:pt>
                <c:pt idx="329">
                  <c:v>11.2</c:v>
                </c:pt>
                <c:pt idx="330">
                  <c:v>9.4</c:v>
                </c:pt>
                <c:pt idx="331">
                  <c:v>5.4</c:v>
                </c:pt>
                <c:pt idx="332">
                  <c:v>5.4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14.8</c:v>
                </c:pt>
                <c:pt idx="339">
                  <c:v>5.4</c:v>
                </c:pt>
                <c:pt idx="340">
                  <c:v>13</c:v>
                </c:pt>
                <c:pt idx="341">
                  <c:v>5.4</c:v>
                </c:pt>
                <c:pt idx="342">
                  <c:v>3.6</c:v>
                </c:pt>
                <c:pt idx="343">
                  <c:v>11.2</c:v>
                </c:pt>
                <c:pt idx="344">
                  <c:v>11.2</c:v>
                </c:pt>
                <c:pt idx="345">
                  <c:v>7.2</c:v>
                </c:pt>
                <c:pt idx="346">
                  <c:v>7.2</c:v>
                </c:pt>
                <c:pt idx="347">
                  <c:v>9.4</c:v>
                </c:pt>
                <c:pt idx="348">
                  <c:v>7.2</c:v>
                </c:pt>
                <c:pt idx="349">
                  <c:v>7.2</c:v>
                </c:pt>
                <c:pt idx="350">
                  <c:v>11.2</c:v>
                </c:pt>
                <c:pt idx="351">
                  <c:v>5.4</c:v>
                </c:pt>
                <c:pt idx="352">
                  <c:v>13</c:v>
                </c:pt>
                <c:pt idx="353">
                  <c:v>9.4</c:v>
                </c:pt>
                <c:pt idx="354">
                  <c:v>5.4</c:v>
                </c:pt>
                <c:pt idx="355">
                  <c:v>7.2</c:v>
                </c:pt>
                <c:pt idx="356">
                  <c:v>9.4</c:v>
                </c:pt>
                <c:pt idx="357">
                  <c:v>9.4</c:v>
                </c:pt>
                <c:pt idx="358">
                  <c:v>7.2</c:v>
                </c:pt>
                <c:pt idx="359">
                  <c:v>7.2</c:v>
                </c:pt>
                <c:pt idx="360">
                  <c:v>13</c:v>
                </c:pt>
                <c:pt idx="361">
                  <c:v>5.4</c:v>
                </c:pt>
                <c:pt idx="362">
                  <c:v>11.2</c:v>
                </c:pt>
                <c:pt idx="363">
                  <c:v>11.2</c:v>
                </c:pt>
                <c:pt idx="364">
                  <c:v>5.4</c:v>
                </c:pt>
                <c:pt idx="365">
                  <c:v>9.4</c:v>
                </c:pt>
                <c:pt idx="366">
                  <c:v>13</c:v>
                </c:pt>
                <c:pt idx="367">
                  <c:v>9.4</c:v>
                </c:pt>
                <c:pt idx="368">
                  <c:v>7.2</c:v>
                </c:pt>
                <c:pt idx="369">
                  <c:v>13</c:v>
                </c:pt>
                <c:pt idx="370">
                  <c:v>13</c:v>
                </c:pt>
                <c:pt idx="371">
                  <c:v>1.8</c:v>
                </c:pt>
                <c:pt idx="372">
                  <c:v>3.6</c:v>
                </c:pt>
                <c:pt idx="373">
                  <c:v>9.4</c:v>
                </c:pt>
                <c:pt idx="374">
                  <c:v>11.2</c:v>
                </c:pt>
                <c:pt idx="375">
                  <c:v>5.4</c:v>
                </c:pt>
                <c:pt idx="376">
                  <c:v>5.4</c:v>
                </c:pt>
                <c:pt idx="377">
                  <c:v>7.2</c:v>
                </c:pt>
                <c:pt idx="378">
                  <c:v>9.4</c:v>
                </c:pt>
                <c:pt idx="379">
                  <c:v>7.2</c:v>
                </c:pt>
                <c:pt idx="380">
                  <c:v>3.6</c:v>
                </c:pt>
                <c:pt idx="381">
                  <c:v>5.4</c:v>
                </c:pt>
                <c:pt idx="382">
                  <c:v>5.4</c:v>
                </c:pt>
                <c:pt idx="383">
                  <c:v>7.2</c:v>
                </c:pt>
                <c:pt idx="384">
                  <c:v>13</c:v>
                </c:pt>
                <c:pt idx="385">
                  <c:v>9.4</c:v>
                </c:pt>
                <c:pt idx="386">
                  <c:v>9.4</c:v>
                </c:pt>
                <c:pt idx="387">
                  <c:v>13</c:v>
                </c:pt>
                <c:pt idx="388">
                  <c:v>11.2</c:v>
                </c:pt>
                <c:pt idx="389">
                  <c:v>11.2</c:v>
                </c:pt>
                <c:pt idx="390">
                  <c:v>11.2</c:v>
                </c:pt>
                <c:pt idx="391">
                  <c:v>11.2</c:v>
                </c:pt>
                <c:pt idx="392">
                  <c:v>18.399999999999999</c:v>
                </c:pt>
                <c:pt idx="393">
                  <c:v>18.399999999999999</c:v>
                </c:pt>
                <c:pt idx="394">
                  <c:v>9.4</c:v>
                </c:pt>
                <c:pt idx="395">
                  <c:v>13</c:v>
                </c:pt>
                <c:pt idx="396">
                  <c:v>9.4</c:v>
                </c:pt>
                <c:pt idx="397">
                  <c:v>13</c:v>
                </c:pt>
                <c:pt idx="398">
                  <c:v>7.2</c:v>
                </c:pt>
                <c:pt idx="399">
                  <c:v>13</c:v>
                </c:pt>
                <c:pt idx="400">
                  <c:v>14.8</c:v>
                </c:pt>
                <c:pt idx="401">
                  <c:v>7.2</c:v>
                </c:pt>
                <c:pt idx="402">
                  <c:v>14.8</c:v>
                </c:pt>
                <c:pt idx="403">
                  <c:v>9.4</c:v>
                </c:pt>
                <c:pt idx="404">
                  <c:v>18.399999999999999</c:v>
                </c:pt>
                <c:pt idx="405">
                  <c:v>13</c:v>
                </c:pt>
                <c:pt idx="406">
                  <c:v>14.8</c:v>
                </c:pt>
                <c:pt idx="407">
                  <c:v>14.8</c:v>
                </c:pt>
                <c:pt idx="408">
                  <c:v>13</c:v>
                </c:pt>
                <c:pt idx="409">
                  <c:v>14.8</c:v>
                </c:pt>
                <c:pt idx="410">
                  <c:v>18.399999999999999</c:v>
                </c:pt>
                <c:pt idx="411">
                  <c:v>11.2</c:v>
                </c:pt>
                <c:pt idx="412">
                  <c:v>13</c:v>
                </c:pt>
                <c:pt idx="413">
                  <c:v>5.4</c:v>
                </c:pt>
                <c:pt idx="414">
                  <c:v>16.600000000000001</c:v>
                </c:pt>
                <c:pt idx="415">
                  <c:v>9.4</c:v>
                </c:pt>
                <c:pt idx="416">
                  <c:v>14.8</c:v>
                </c:pt>
                <c:pt idx="417">
                  <c:v>14.8</c:v>
                </c:pt>
                <c:pt idx="418">
                  <c:v>11.2</c:v>
                </c:pt>
                <c:pt idx="419">
                  <c:v>14.8</c:v>
                </c:pt>
                <c:pt idx="420">
                  <c:v>14.8</c:v>
                </c:pt>
                <c:pt idx="421">
                  <c:v>13</c:v>
                </c:pt>
                <c:pt idx="422">
                  <c:v>18.399999999999999</c:v>
                </c:pt>
                <c:pt idx="423">
                  <c:v>14.8</c:v>
                </c:pt>
                <c:pt idx="424">
                  <c:v>22</c:v>
                </c:pt>
                <c:pt idx="425">
                  <c:v>11.2</c:v>
                </c:pt>
                <c:pt idx="426">
                  <c:v>16.600000000000001</c:v>
                </c:pt>
                <c:pt idx="427">
                  <c:v>16.600000000000001</c:v>
                </c:pt>
                <c:pt idx="428">
                  <c:v>11.2</c:v>
                </c:pt>
                <c:pt idx="429">
                  <c:v>13</c:v>
                </c:pt>
                <c:pt idx="430">
                  <c:v>13</c:v>
                </c:pt>
                <c:pt idx="431">
                  <c:v>16.600000000000001</c:v>
                </c:pt>
                <c:pt idx="432">
                  <c:v>11.2</c:v>
                </c:pt>
                <c:pt idx="433">
                  <c:v>16.600000000000001</c:v>
                </c:pt>
                <c:pt idx="434">
                  <c:v>9.4</c:v>
                </c:pt>
                <c:pt idx="435">
                  <c:v>7.2</c:v>
                </c:pt>
                <c:pt idx="436">
                  <c:v>23.8</c:v>
                </c:pt>
                <c:pt idx="437">
                  <c:v>11.2</c:v>
                </c:pt>
                <c:pt idx="438">
                  <c:v>9.4</c:v>
                </c:pt>
                <c:pt idx="439">
                  <c:v>14.8</c:v>
                </c:pt>
                <c:pt idx="440">
                  <c:v>13</c:v>
                </c:pt>
                <c:pt idx="441">
                  <c:v>9.4</c:v>
                </c:pt>
                <c:pt idx="442">
                  <c:v>5.4</c:v>
                </c:pt>
                <c:pt idx="443">
                  <c:v>5.4</c:v>
                </c:pt>
                <c:pt idx="444">
                  <c:v>7.2</c:v>
                </c:pt>
                <c:pt idx="445">
                  <c:v>13</c:v>
                </c:pt>
                <c:pt idx="446">
                  <c:v>5.4</c:v>
                </c:pt>
                <c:pt idx="447">
                  <c:v>13</c:v>
                </c:pt>
                <c:pt idx="448">
                  <c:v>11.2</c:v>
                </c:pt>
                <c:pt idx="449">
                  <c:v>13</c:v>
                </c:pt>
                <c:pt idx="450">
                  <c:v>13</c:v>
                </c:pt>
                <c:pt idx="451">
                  <c:v>13</c:v>
                </c:pt>
                <c:pt idx="452">
                  <c:v>11.2</c:v>
                </c:pt>
                <c:pt idx="453">
                  <c:v>11.2</c:v>
                </c:pt>
                <c:pt idx="454">
                  <c:v>11.2</c:v>
                </c:pt>
                <c:pt idx="455">
                  <c:v>18.399999999999999</c:v>
                </c:pt>
                <c:pt idx="456">
                  <c:v>11.2</c:v>
                </c:pt>
                <c:pt idx="457">
                  <c:v>13</c:v>
                </c:pt>
                <c:pt idx="458">
                  <c:v>20.2</c:v>
                </c:pt>
                <c:pt idx="459">
                  <c:v>11.2</c:v>
                </c:pt>
                <c:pt idx="460">
                  <c:v>9.4</c:v>
                </c:pt>
                <c:pt idx="461">
                  <c:v>5.4</c:v>
                </c:pt>
                <c:pt idx="462">
                  <c:v>7.2</c:v>
                </c:pt>
                <c:pt idx="463">
                  <c:v>9.4</c:v>
                </c:pt>
                <c:pt idx="464">
                  <c:v>13</c:v>
                </c:pt>
                <c:pt idx="465">
                  <c:v>11.2</c:v>
                </c:pt>
                <c:pt idx="466">
                  <c:v>13</c:v>
                </c:pt>
                <c:pt idx="467">
                  <c:v>7.2</c:v>
                </c:pt>
                <c:pt idx="468">
                  <c:v>16.600000000000001</c:v>
                </c:pt>
                <c:pt idx="469">
                  <c:v>31.3</c:v>
                </c:pt>
                <c:pt idx="470">
                  <c:v>9.4</c:v>
                </c:pt>
                <c:pt idx="471">
                  <c:v>16.600000000000001</c:v>
                </c:pt>
                <c:pt idx="472">
                  <c:v>7.2</c:v>
                </c:pt>
                <c:pt idx="473">
                  <c:v>11.2</c:v>
                </c:pt>
                <c:pt idx="474">
                  <c:v>9.4</c:v>
                </c:pt>
                <c:pt idx="475">
                  <c:v>14.8</c:v>
                </c:pt>
                <c:pt idx="476">
                  <c:v>13</c:v>
                </c:pt>
                <c:pt idx="477">
                  <c:v>7.2</c:v>
                </c:pt>
                <c:pt idx="478">
                  <c:v>13</c:v>
                </c:pt>
                <c:pt idx="479">
                  <c:v>7.2</c:v>
                </c:pt>
                <c:pt idx="480">
                  <c:v>7.2</c:v>
                </c:pt>
                <c:pt idx="481">
                  <c:v>11.2</c:v>
                </c:pt>
                <c:pt idx="482">
                  <c:v>11.2</c:v>
                </c:pt>
                <c:pt idx="483">
                  <c:v>16.600000000000001</c:v>
                </c:pt>
                <c:pt idx="484">
                  <c:v>9.4</c:v>
                </c:pt>
                <c:pt idx="485">
                  <c:v>13</c:v>
                </c:pt>
                <c:pt idx="486">
                  <c:v>16.600000000000001</c:v>
                </c:pt>
                <c:pt idx="487">
                  <c:v>9.4</c:v>
                </c:pt>
                <c:pt idx="488">
                  <c:v>11.2</c:v>
                </c:pt>
                <c:pt idx="489">
                  <c:v>11.2</c:v>
                </c:pt>
                <c:pt idx="490">
                  <c:v>7.2</c:v>
                </c:pt>
                <c:pt idx="491">
                  <c:v>7.2</c:v>
                </c:pt>
                <c:pt idx="492">
                  <c:v>9.4</c:v>
                </c:pt>
                <c:pt idx="493">
                  <c:v>5.4</c:v>
                </c:pt>
                <c:pt idx="494">
                  <c:v>7.2</c:v>
                </c:pt>
                <c:pt idx="495">
                  <c:v>13</c:v>
                </c:pt>
                <c:pt idx="496">
                  <c:v>9.4</c:v>
                </c:pt>
                <c:pt idx="497">
                  <c:v>18.399999999999999</c:v>
                </c:pt>
                <c:pt idx="498">
                  <c:v>13</c:v>
                </c:pt>
                <c:pt idx="499">
                  <c:v>9.4</c:v>
                </c:pt>
                <c:pt idx="500">
                  <c:v>9.4</c:v>
                </c:pt>
                <c:pt idx="501">
                  <c:v>9.4</c:v>
                </c:pt>
                <c:pt idx="502">
                  <c:v>9.4</c:v>
                </c:pt>
                <c:pt idx="503">
                  <c:v>7.2</c:v>
                </c:pt>
                <c:pt idx="504">
                  <c:v>11.2</c:v>
                </c:pt>
                <c:pt idx="505">
                  <c:v>13</c:v>
                </c:pt>
                <c:pt idx="506">
                  <c:v>23.8</c:v>
                </c:pt>
                <c:pt idx="507">
                  <c:v>7.2</c:v>
                </c:pt>
                <c:pt idx="508">
                  <c:v>9.4</c:v>
                </c:pt>
                <c:pt idx="509">
                  <c:v>14.8</c:v>
                </c:pt>
                <c:pt idx="510">
                  <c:v>7.2</c:v>
                </c:pt>
                <c:pt idx="511">
                  <c:v>5.4</c:v>
                </c:pt>
                <c:pt idx="512">
                  <c:v>9.4</c:v>
                </c:pt>
                <c:pt idx="513">
                  <c:v>16.600000000000001</c:v>
                </c:pt>
                <c:pt idx="514">
                  <c:v>16.600000000000001</c:v>
                </c:pt>
                <c:pt idx="515">
                  <c:v>14.8</c:v>
                </c:pt>
                <c:pt idx="516">
                  <c:v>7.2</c:v>
                </c:pt>
                <c:pt idx="517">
                  <c:v>5.4</c:v>
                </c:pt>
                <c:pt idx="518">
                  <c:v>11.2</c:v>
                </c:pt>
                <c:pt idx="519">
                  <c:v>14.8</c:v>
                </c:pt>
                <c:pt idx="520">
                  <c:v>13</c:v>
                </c:pt>
                <c:pt idx="521">
                  <c:v>13</c:v>
                </c:pt>
                <c:pt idx="522">
                  <c:v>9.4</c:v>
                </c:pt>
                <c:pt idx="523">
                  <c:v>9.4</c:v>
                </c:pt>
                <c:pt idx="524">
                  <c:v>5.4</c:v>
                </c:pt>
                <c:pt idx="525">
                  <c:v>7.2</c:v>
                </c:pt>
                <c:pt idx="526">
                  <c:v>7.2</c:v>
                </c:pt>
                <c:pt idx="527">
                  <c:v>11.2</c:v>
                </c:pt>
                <c:pt idx="528">
                  <c:v>5.4</c:v>
                </c:pt>
                <c:pt idx="529">
                  <c:v>9.4</c:v>
                </c:pt>
                <c:pt idx="530">
                  <c:v>9.4</c:v>
                </c:pt>
                <c:pt idx="531">
                  <c:v>7.2</c:v>
                </c:pt>
                <c:pt idx="532">
                  <c:v>16.600000000000001</c:v>
                </c:pt>
                <c:pt idx="533">
                  <c:v>5.4</c:v>
                </c:pt>
                <c:pt idx="534">
                  <c:v>7.2</c:v>
                </c:pt>
                <c:pt idx="535">
                  <c:v>11.2</c:v>
                </c:pt>
                <c:pt idx="536">
                  <c:v>7.2</c:v>
                </c:pt>
                <c:pt idx="537">
                  <c:v>13</c:v>
                </c:pt>
                <c:pt idx="538">
                  <c:v>7.2</c:v>
                </c:pt>
                <c:pt idx="539">
                  <c:v>11.2</c:v>
                </c:pt>
                <c:pt idx="540">
                  <c:v>7.2</c:v>
                </c:pt>
                <c:pt idx="541">
                  <c:v>9.4</c:v>
                </c:pt>
                <c:pt idx="542">
                  <c:v>13</c:v>
                </c:pt>
                <c:pt idx="543">
                  <c:v>13</c:v>
                </c:pt>
                <c:pt idx="544">
                  <c:v>5.4</c:v>
                </c:pt>
                <c:pt idx="545">
                  <c:v>13</c:v>
                </c:pt>
                <c:pt idx="546">
                  <c:v>11.2</c:v>
                </c:pt>
                <c:pt idx="547">
                  <c:v>14.8</c:v>
                </c:pt>
                <c:pt idx="548">
                  <c:v>18.399999999999999</c:v>
                </c:pt>
                <c:pt idx="549">
                  <c:v>9.4</c:v>
                </c:pt>
                <c:pt idx="550">
                  <c:v>22</c:v>
                </c:pt>
                <c:pt idx="551">
                  <c:v>20.2</c:v>
                </c:pt>
                <c:pt idx="552">
                  <c:v>11.2</c:v>
                </c:pt>
                <c:pt idx="553">
                  <c:v>13</c:v>
                </c:pt>
                <c:pt idx="554">
                  <c:v>22</c:v>
                </c:pt>
                <c:pt idx="555">
                  <c:v>14.8</c:v>
                </c:pt>
                <c:pt idx="556">
                  <c:v>16.600000000000001</c:v>
                </c:pt>
                <c:pt idx="557">
                  <c:v>11.2</c:v>
                </c:pt>
                <c:pt idx="558">
                  <c:v>11.2</c:v>
                </c:pt>
                <c:pt idx="559">
                  <c:v>9.4</c:v>
                </c:pt>
                <c:pt idx="560">
                  <c:v>20.2</c:v>
                </c:pt>
                <c:pt idx="561">
                  <c:v>11.2</c:v>
                </c:pt>
                <c:pt idx="562">
                  <c:v>14.8</c:v>
                </c:pt>
                <c:pt idx="563">
                  <c:v>5.4</c:v>
                </c:pt>
                <c:pt idx="564">
                  <c:v>14.8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11.2</c:v>
                </c:pt>
                <c:pt idx="569">
                  <c:v>9.4</c:v>
                </c:pt>
                <c:pt idx="570">
                  <c:v>9.4</c:v>
                </c:pt>
                <c:pt idx="571">
                  <c:v>11.2</c:v>
                </c:pt>
                <c:pt idx="572">
                  <c:v>13</c:v>
                </c:pt>
                <c:pt idx="573">
                  <c:v>14.8</c:v>
                </c:pt>
                <c:pt idx="574">
                  <c:v>18.399999999999999</c:v>
                </c:pt>
                <c:pt idx="575">
                  <c:v>14.8</c:v>
                </c:pt>
                <c:pt idx="576">
                  <c:v>9.4</c:v>
                </c:pt>
                <c:pt idx="577">
                  <c:v>7.2</c:v>
                </c:pt>
                <c:pt idx="578">
                  <c:v>14.8</c:v>
                </c:pt>
                <c:pt idx="579">
                  <c:v>16.600000000000001</c:v>
                </c:pt>
                <c:pt idx="580">
                  <c:v>7.2</c:v>
                </c:pt>
                <c:pt idx="581">
                  <c:v>7.2</c:v>
                </c:pt>
                <c:pt idx="582">
                  <c:v>11.2</c:v>
                </c:pt>
                <c:pt idx="583">
                  <c:v>7.2</c:v>
                </c:pt>
                <c:pt idx="584">
                  <c:v>11.2</c:v>
                </c:pt>
                <c:pt idx="585">
                  <c:v>16.600000000000001</c:v>
                </c:pt>
                <c:pt idx="586">
                  <c:v>13</c:v>
                </c:pt>
                <c:pt idx="587">
                  <c:v>11.2</c:v>
                </c:pt>
                <c:pt idx="588">
                  <c:v>5.4</c:v>
                </c:pt>
                <c:pt idx="589">
                  <c:v>11.2</c:v>
                </c:pt>
                <c:pt idx="590">
                  <c:v>9.4</c:v>
                </c:pt>
                <c:pt idx="591">
                  <c:v>7.2</c:v>
                </c:pt>
                <c:pt idx="592">
                  <c:v>5.4</c:v>
                </c:pt>
                <c:pt idx="593">
                  <c:v>13</c:v>
                </c:pt>
                <c:pt idx="594">
                  <c:v>7.2</c:v>
                </c:pt>
                <c:pt idx="595">
                  <c:v>7.2</c:v>
                </c:pt>
                <c:pt idx="596">
                  <c:v>5.4</c:v>
                </c:pt>
                <c:pt idx="597">
                  <c:v>9.4</c:v>
                </c:pt>
                <c:pt idx="598">
                  <c:v>9.4</c:v>
                </c:pt>
                <c:pt idx="599">
                  <c:v>7.2</c:v>
                </c:pt>
                <c:pt idx="600">
                  <c:v>5.4</c:v>
                </c:pt>
                <c:pt idx="601">
                  <c:v>9.4</c:v>
                </c:pt>
                <c:pt idx="602">
                  <c:v>16.600000000000001</c:v>
                </c:pt>
                <c:pt idx="603">
                  <c:v>11.2</c:v>
                </c:pt>
                <c:pt idx="604">
                  <c:v>11.2</c:v>
                </c:pt>
                <c:pt idx="605">
                  <c:v>14.8</c:v>
                </c:pt>
                <c:pt idx="606">
                  <c:v>18.399999999999999</c:v>
                </c:pt>
                <c:pt idx="607">
                  <c:v>20.2</c:v>
                </c:pt>
                <c:pt idx="608">
                  <c:v>16.600000000000001</c:v>
                </c:pt>
                <c:pt idx="609">
                  <c:v>11.2</c:v>
                </c:pt>
                <c:pt idx="610">
                  <c:v>13</c:v>
                </c:pt>
                <c:pt idx="611">
                  <c:v>16.600000000000001</c:v>
                </c:pt>
                <c:pt idx="612">
                  <c:v>22</c:v>
                </c:pt>
                <c:pt idx="613">
                  <c:v>13</c:v>
                </c:pt>
                <c:pt idx="614">
                  <c:v>23.8</c:v>
                </c:pt>
                <c:pt idx="615">
                  <c:v>9.4</c:v>
                </c:pt>
                <c:pt idx="616">
                  <c:v>11.2</c:v>
                </c:pt>
                <c:pt idx="617">
                  <c:v>18.399999999999999</c:v>
                </c:pt>
                <c:pt idx="618">
                  <c:v>14.8</c:v>
                </c:pt>
                <c:pt idx="619">
                  <c:v>16.600000000000001</c:v>
                </c:pt>
                <c:pt idx="620">
                  <c:v>7.2</c:v>
                </c:pt>
                <c:pt idx="621">
                  <c:v>7.2</c:v>
                </c:pt>
                <c:pt idx="622">
                  <c:v>11.2</c:v>
                </c:pt>
                <c:pt idx="623">
                  <c:v>11.2</c:v>
                </c:pt>
                <c:pt idx="624">
                  <c:v>7.2</c:v>
                </c:pt>
                <c:pt idx="625">
                  <c:v>7.2</c:v>
                </c:pt>
                <c:pt idx="626">
                  <c:v>5.4</c:v>
                </c:pt>
                <c:pt idx="627">
                  <c:v>9.4</c:v>
                </c:pt>
                <c:pt idx="628">
                  <c:v>7.2</c:v>
                </c:pt>
                <c:pt idx="629">
                  <c:v>11.2</c:v>
                </c:pt>
                <c:pt idx="630">
                  <c:v>5.4</c:v>
                </c:pt>
                <c:pt idx="631">
                  <c:v>7.2</c:v>
                </c:pt>
                <c:pt idx="632">
                  <c:v>9.4</c:v>
                </c:pt>
                <c:pt idx="633">
                  <c:v>3.6</c:v>
                </c:pt>
                <c:pt idx="634">
                  <c:v>3.6</c:v>
                </c:pt>
                <c:pt idx="635">
                  <c:v>13</c:v>
                </c:pt>
                <c:pt idx="636">
                  <c:v>13</c:v>
                </c:pt>
                <c:pt idx="637">
                  <c:v>5.4</c:v>
                </c:pt>
                <c:pt idx="638">
                  <c:v>11.2</c:v>
                </c:pt>
                <c:pt idx="639">
                  <c:v>5.4</c:v>
                </c:pt>
                <c:pt idx="640">
                  <c:v>13</c:v>
                </c:pt>
                <c:pt idx="641">
                  <c:v>7.2</c:v>
                </c:pt>
                <c:pt idx="642">
                  <c:v>3.6</c:v>
                </c:pt>
                <c:pt idx="643">
                  <c:v>1.8</c:v>
                </c:pt>
                <c:pt idx="644">
                  <c:v>5.4</c:v>
                </c:pt>
                <c:pt idx="645">
                  <c:v>9.4</c:v>
                </c:pt>
                <c:pt idx="646">
                  <c:v>9.4</c:v>
                </c:pt>
                <c:pt idx="647">
                  <c:v>11.2</c:v>
                </c:pt>
                <c:pt idx="648">
                  <c:v>9.4</c:v>
                </c:pt>
                <c:pt idx="649">
                  <c:v>11.2</c:v>
                </c:pt>
                <c:pt idx="650">
                  <c:v>7.2</c:v>
                </c:pt>
                <c:pt idx="651">
                  <c:v>14.8</c:v>
                </c:pt>
                <c:pt idx="652">
                  <c:v>5.4</c:v>
                </c:pt>
                <c:pt idx="653">
                  <c:v>11.2</c:v>
                </c:pt>
                <c:pt idx="654">
                  <c:v>7.2</c:v>
                </c:pt>
                <c:pt idx="655">
                  <c:v>5.4</c:v>
                </c:pt>
                <c:pt idx="656">
                  <c:v>5.4</c:v>
                </c:pt>
                <c:pt idx="657">
                  <c:v>13</c:v>
                </c:pt>
                <c:pt idx="658">
                  <c:v>11.2</c:v>
                </c:pt>
                <c:pt idx="659">
                  <c:v>16.600000000000001</c:v>
                </c:pt>
                <c:pt idx="660">
                  <c:v>9.4</c:v>
                </c:pt>
                <c:pt idx="661">
                  <c:v>5.4</c:v>
                </c:pt>
                <c:pt idx="662">
                  <c:v>11.2</c:v>
                </c:pt>
                <c:pt idx="663">
                  <c:v>11.2</c:v>
                </c:pt>
                <c:pt idx="664">
                  <c:v>14.8</c:v>
                </c:pt>
                <c:pt idx="665">
                  <c:v>7.2</c:v>
                </c:pt>
                <c:pt idx="666">
                  <c:v>9.4</c:v>
                </c:pt>
                <c:pt idx="667">
                  <c:v>11.2</c:v>
                </c:pt>
                <c:pt idx="668">
                  <c:v>13</c:v>
                </c:pt>
                <c:pt idx="669">
                  <c:v>9.4</c:v>
                </c:pt>
                <c:pt idx="670">
                  <c:v>18.399999999999999</c:v>
                </c:pt>
                <c:pt idx="671">
                  <c:v>13</c:v>
                </c:pt>
                <c:pt idx="672">
                  <c:v>14.8</c:v>
                </c:pt>
                <c:pt idx="673">
                  <c:v>7.2</c:v>
                </c:pt>
                <c:pt idx="674">
                  <c:v>7.2</c:v>
                </c:pt>
                <c:pt idx="675">
                  <c:v>9.4</c:v>
                </c:pt>
                <c:pt idx="676">
                  <c:v>13</c:v>
                </c:pt>
                <c:pt idx="677">
                  <c:v>11.2</c:v>
                </c:pt>
                <c:pt idx="678">
                  <c:v>7.2</c:v>
                </c:pt>
                <c:pt idx="679">
                  <c:v>27.7</c:v>
                </c:pt>
                <c:pt idx="680">
                  <c:v>13</c:v>
                </c:pt>
                <c:pt idx="681">
                  <c:v>9.4</c:v>
                </c:pt>
                <c:pt idx="682">
                  <c:v>27.7</c:v>
                </c:pt>
                <c:pt idx="683">
                  <c:v>9.4</c:v>
                </c:pt>
                <c:pt idx="684">
                  <c:v>13</c:v>
                </c:pt>
                <c:pt idx="685">
                  <c:v>11.2</c:v>
                </c:pt>
                <c:pt idx="686">
                  <c:v>11.2</c:v>
                </c:pt>
                <c:pt idx="687">
                  <c:v>22</c:v>
                </c:pt>
                <c:pt idx="688">
                  <c:v>33.1</c:v>
                </c:pt>
                <c:pt idx="689">
                  <c:v>18.399999999999999</c:v>
                </c:pt>
                <c:pt idx="690">
                  <c:v>23.8</c:v>
                </c:pt>
                <c:pt idx="691">
                  <c:v>20.2</c:v>
                </c:pt>
                <c:pt idx="692">
                  <c:v>13</c:v>
                </c:pt>
                <c:pt idx="693">
                  <c:v>9.4</c:v>
                </c:pt>
                <c:pt idx="694">
                  <c:v>14.8</c:v>
                </c:pt>
                <c:pt idx="695">
                  <c:v>22</c:v>
                </c:pt>
                <c:pt idx="696">
                  <c:v>5.4</c:v>
                </c:pt>
                <c:pt idx="697">
                  <c:v>13</c:v>
                </c:pt>
                <c:pt idx="698">
                  <c:v>9.4</c:v>
                </c:pt>
                <c:pt idx="699">
                  <c:v>16.600000000000001</c:v>
                </c:pt>
                <c:pt idx="700">
                  <c:v>9.4</c:v>
                </c:pt>
                <c:pt idx="701">
                  <c:v>11.2</c:v>
                </c:pt>
                <c:pt idx="702">
                  <c:v>11.2</c:v>
                </c:pt>
                <c:pt idx="703">
                  <c:v>13</c:v>
                </c:pt>
                <c:pt idx="704">
                  <c:v>11.2</c:v>
                </c:pt>
                <c:pt idx="705">
                  <c:v>9.4</c:v>
                </c:pt>
                <c:pt idx="706">
                  <c:v>22</c:v>
                </c:pt>
                <c:pt idx="707">
                  <c:v>9.4</c:v>
                </c:pt>
                <c:pt idx="708">
                  <c:v>11.2</c:v>
                </c:pt>
                <c:pt idx="709">
                  <c:v>20.2</c:v>
                </c:pt>
                <c:pt idx="710">
                  <c:v>9.4</c:v>
                </c:pt>
                <c:pt idx="711">
                  <c:v>13</c:v>
                </c:pt>
                <c:pt idx="712">
                  <c:v>14.8</c:v>
                </c:pt>
                <c:pt idx="713">
                  <c:v>23.8</c:v>
                </c:pt>
                <c:pt idx="714">
                  <c:v>20.2</c:v>
                </c:pt>
                <c:pt idx="715">
                  <c:v>14.8</c:v>
                </c:pt>
                <c:pt idx="716">
                  <c:v>25.6</c:v>
                </c:pt>
                <c:pt idx="717">
                  <c:v>22</c:v>
                </c:pt>
                <c:pt idx="718">
                  <c:v>27.7</c:v>
                </c:pt>
                <c:pt idx="719">
                  <c:v>16.600000000000001</c:v>
                </c:pt>
                <c:pt idx="720">
                  <c:v>16.600000000000001</c:v>
                </c:pt>
                <c:pt idx="721">
                  <c:v>22</c:v>
                </c:pt>
                <c:pt idx="722">
                  <c:v>5.4</c:v>
                </c:pt>
                <c:pt idx="723">
                  <c:v>20.2</c:v>
                </c:pt>
                <c:pt idx="724">
                  <c:v>11.2</c:v>
                </c:pt>
                <c:pt idx="725">
                  <c:v>16.600000000000001</c:v>
                </c:pt>
                <c:pt idx="726">
                  <c:v>14.8</c:v>
                </c:pt>
                <c:pt idx="727">
                  <c:v>14.8</c:v>
                </c:pt>
                <c:pt idx="728">
                  <c:v>16.600000000000001</c:v>
                </c:pt>
                <c:pt idx="729">
                  <c:v>14.8</c:v>
                </c:pt>
                <c:pt idx="730">
                  <c:v>14.8</c:v>
                </c:pt>
                <c:pt idx="731">
                  <c:v>14.8</c:v>
                </c:pt>
                <c:pt idx="732">
                  <c:v>7.2</c:v>
                </c:pt>
                <c:pt idx="733">
                  <c:v>7.2</c:v>
                </c:pt>
                <c:pt idx="734">
                  <c:v>7.2</c:v>
                </c:pt>
                <c:pt idx="735">
                  <c:v>13</c:v>
                </c:pt>
                <c:pt idx="736">
                  <c:v>7.2</c:v>
                </c:pt>
                <c:pt idx="737">
                  <c:v>11.2</c:v>
                </c:pt>
                <c:pt idx="738">
                  <c:v>9.4</c:v>
                </c:pt>
                <c:pt idx="739">
                  <c:v>13</c:v>
                </c:pt>
                <c:pt idx="740">
                  <c:v>13</c:v>
                </c:pt>
                <c:pt idx="741">
                  <c:v>7.2</c:v>
                </c:pt>
                <c:pt idx="742">
                  <c:v>7.2</c:v>
                </c:pt>
                <c:pt idx="743">
                  <c:v>13</c:v>
                </c:pt>
                <c:pt idx="744">
                  <c:v>7.2</c:v>
                </c:pt>
                <c:pt idx="745">
                  <c:v>9.4</c:v>
                </c:pt>
                <c:pt idx="746">
                  <c:v>13</c:v>
                </c:pt>
                <c:pt idx="747">
                  <c:v>11.2</c:v>
                </c:pt>
                <c:pt idx="748">
                  <c:v>13</c:v>
                </c:pt>
                <c:pt idx="749">
                  <c:v>14.8</c:v>
                </c:pt>
                <c:pt idx="750">
                  <c:v>7.2</c:v>
                </c:pt>
                <c:pt idx="751">
                  <c:v>7.2</c:v>
                </c:pt>
                <c:pt idx="752">
                  <c:v>9.4</c:v>
                </c:pt>
                <c:pt idx="753">
                  <c:v>9.4</c:v>
                </c:pt>
                <c:pt idx="754">
                  <c:v>9.4</c:v>
                </c:pt>
                <c:pt idx="755">
                  <c:v>9.4</c:v>
                </c:pt>
                <c:pt idx="756">
                  <c:v>16.600000000000001</c:v>
                </c:pt>
                <c:pt idx="757">
                  <c:v>13</c:v>
                </c:pt>
                <c:pt idx="758">
                  <c:v>18.399999999999999</c:v>
                </c:pt>
                <c:pt idx="759">
                  <c:v>18.399999999999999</c:v>
                </c:pt>
                <c:pt idx="760">
                  <c:v>7.2</c:v>
                </c:pt>
                <c:pt idx="761">
                  <c:v>18.399999999999999</c:v>
                </c:pt>
                <c:pt idx="762">
                  <c:v>22</c:v>
                </c:pt>
                <c:pt idx="763">
                  <c:v>22</c:v>
                </c:pt>
                <c:pt idx="764">
                  <c:v>18.399999999999999</c:v>
                </c:pt>
                <c:pt idx="765">
                  <c:v>16.600000000000001</c:v>
                </c:pt>
                <c:pt idx="766">
                  <c:v>14.8</c:v>
                </c:pt>
                <c:pt idx="767">
                  <c:v>23.8</c:v>
                </c:pt>
                <c:pt idx="768">
                  <c:v>9.4</c:v>
                </c:pt>
                <c:pt idx="769">
                  <c:v>14.8</c:v>
                </c:pt>
                <c:pt idx="770">
                  <c:v>9.4</c:v>
                </c:pt>
                <c:pt idx="771">
                  <c:v>9.4</c:v>
                </c:pt>
                <c:pt idx="772">
                  <c:v>5.4</c:v>
                </c:pt>
                <c:pt idx="773">
                  <c:v>14.8</c:v>
                </c:pt>
                <c:pt idx="774">
                  <c:v>25.6</c:v>
                </c:pt>
                <c:pt idx="775">
                  <c:v>31.3</c:v>
                </c:pt>
                <c:pt idx="776">
                  <c:v>22</c:v>
                </c:pt>
                <c:pt idx="777">
                  <c:v>20.2</c:v>
                </c:pt>
                <c:pt idx="778">
                  <c:v>34.9</c:v>
                </c:pt>
                <c:pt idx="779">
                  <c:v>9.4</c:v>
                </c:pt>
                <c:pt idx="780">
                  <c:v>27.7</c:v>
                </c:pt>
                <c:pt idx="781">
                  <c:v>13</c:v>
                </c:pt>
                <c:pt idx="782">
                  <c:v>16.600000000000001</c:v>
                </c:pt>
                <c:pt idx="783">
                  <c:v>14.8</c:v>
                </c:pt>
                <c:pt idx="784">
                  <c:v>14.8</c:v>
                </c:pt>
                <c:pt idx="785">
                  <c:v>13</c:v>
                </c:pt>
                <c:pt idx="786">
                  <c:v>14.8</c:v>
                </c:pt>
                <c:pt idx="787">
                  <c:v>11.2</c:v>
                </c:pt>
                <c:pt idx="788">
                  <c:v>13</c:v>
                </c:pt>
                <c:pt idx="789">
                  <c:v>9.4</c:v>
                </c:pt>
                <c:pt idx="790">
                  <c:v>16.600000000000001</c:v>
                </c:pt>
                <c:pt idx="791">
                  <c:v>13</c:v>
                </c:pt>
                <c:pt idx="792">
                  <c:v>7.2</c:v>
                </c:pt>
                <c:pt idx="793">
                  <c:v>20.2</c:v>
                </c:pt>
                <c:pt idx="794">
                  <c:v>13</c:v>
                </c:pt>
                <c:pt idx="795">
                  <c:v>5.4</c:v>
                </c:pt>
                <c:pt idx="796">
                  <c:v>22</c:v>
                </c:pt>
                <c:pt idx="797">
                  <c:v>33.1</c:v>
                </c:pt>
                <c:pt idx="798">
                  <c:v>16.600000000000001</c:v>
                </c:pt>
                <c:pt idx="799">
                  <c:v>20.2</c:v>
                </c:pt>
                <c:pt idx="800">
                  <c:v>23.8</c:v>
                </c:pt>
                <c:pt idx="801">
                  <c:v>11.2</c:v>
                </c:pt>
                <c:pt idx="802">
                  <c:v>14.8</c:v>
                </c:pt>
                <c:pt idx="803">
                  <c:v>23.8</c:v>
                </c:pt>
                <c:pt idx="804">
                  <c:v>31.3</c:v>
                </c:pt>
                <c:pt idx="805">
                  <c:v>13</c:v>
                </c:pt>
                <c:pt idx="806">
                  <c:v>14.8</c:v>
                </c:pt>
                <c:pt idx="807">
                  <c:v>11.2</c:v>
                </c:pt>
                <c:pt idx="808">
                  <c:v>9.4</c:v>
                </c:pt>
                <c:pt idx="809">
                  <c:v>7.2</c:v>
                </c:pt>
                <c:pt idx="810">
                  <c:v>7.2</c:v>
                </c:pt>
                <c:pt idx="811">
                  <c:v>14.8</c:v>
                </c:pt>
                <c:pt idx="812">
                  <c:v>11.2</c:v>
                </c:pt>
                <c:pt idx="813">
                  <c:v>7.2</c:v>
                </c:pt>
                <c:pt idx="814">
                  <c:v>7.2</c:v>
                </c:pt>
                <c:pt idx="815">
                  <c:v>5.4</c:v>
                </c:pt>
                <c:pt idx="816">
                  <c:v>5.4</c:v>
                </c:pt>
                <c:pt idx="817">
                  <c:v>9.4</c:v>
                </c:pt>
                <c:pt idx="818">
                  <c:v>9.4</c:v>
                </c:pt>
                <c:pt idx="819">
                  <c:v>7.2</c:v>
                </c:pt>
                <c:pt idx="820">
                  <c:v>7.2</c:v>
                </c:pt>
                <c:pt idx="821">
                  <c:v>5.4</c:v>
                </c:pt>
                <c:pt idx="822">
                  <c:v>11.2</c:v>
                </c:pt>
                <c:pt idx="823">
                  <c:v>5.4</c:v>
                </c:pt>
                <c:pt idx="824">
                  <c:v>13</c:v>
                </c:pt>
                <c:pt idx="825">
                  <c:v>3.6</c:v>
                </c:pt>
                <c:pt idx="826">
                  <c:v>9.4</c:v>
                </c:pt>
                <c:pt idx="827">
                  <c:v>9.4</c:v>
                </c:pt>
                <c:pt idx="828">
                  <c:v>11.2</c:v>
                </c:pt>
                <c:pt idx="829">
                  <c:v>7.2</c:v>
                </c:pt>
                <c:pt idx="830">
                  <c:v>11.2</c:v>
                </c:pt>
                <c:pt idx="831">
                  <c:v>7.2</c:v>
                </c:pt>
                <c:pt idx="832">
                  <c:v>9.4</c:v>
                </c:pt>
                <c:pt idx="833">
                  <c:v>11.2</c:v>
                </c:pt>
                <c:pt idx="834">
                  <c:v>16.600000000000001</c:v>
                </c:pt>
                <c:pt idx="835">
                  <c:v>16.600000000000001</c:v>
                </c:pt>
                <c:pt idx="836">
                  <c:v>20.2</c:v>
                </c:pt>
                <c:pt idx="837">
                  <c:v>9.4</c:v>
                </c:pt>
                <c:pt idx="838">
                  <c:v>7.2</c:v>
                </c:pt>
                <c:pt idx="839">
                  <c:v>11.2</c:v>
                </c:pt>
                <c:pt idx="840">
                  <c:v>5.4</c:v>
                </c:pt>
                <c:pt idx="841">
                  <c:v>3.6</c:v>
                </c:pt>
                <c:pt idx="842">
                  <c:v>11.2</c:v>
                </c:pt>
                <c:pt idx="843">
                  <c:v>9.4</c:v>
                </c:pt>
                <c:pt idx="844">
                  <c:v>11.2</c:v>
                </c:pt>
                <c:pt idx="845">
                  <c:v>3.6</c:v>
                </c:pt>
                <c:pt idx="846">
                  <c:v>7.2</c:v>
                </c:pt>
                <c:pt idx="847">
                  <c:v>5.4</c:v>
                </c:pt>
                <c:pt idx="848">
                  <c:v>7.2</c:v>
                </c:pt>
                <c:pt idx="849">
                  <c:v>11.2</c:v>
                </c:pt>
                <c:pt idx="850">
                  <c:v>9.4</c:v>
                </c:pt>
                <c:pt idx="851">
                  <c:v>9.4</c:v>
                </c:pt>
                <c:pt idx="852">
                  <c:v>13</c:v>
                </c:pt>
                <c:pt idx="853">
                  <c:v>16.600000000000001</c:v>
                </c:pt>
                <c:pt idx="854">
                  <c:v>7.2</c:v>
                </c:pt>
                <c:pt idx="855">
                  <c:v>14.8</c:v>
                </c:pt>
                <c:pt idx="856">
                  <c:v>13</c:v>
                </c:pt>
                <c:pt idx="857">
                  <c:v>13</c:v>
                </c:pt>
                <c:pt idx="858">
                  <c:v>13</c:v>
                </c:pt>
                <c:pt idx="859">
                  <c:v>16.600000000000001</c:v>
                </c:pt>
                <c:pt idx="860">
                  <c:v>18.399999999999999</c:v>
                </c:pt>
                <c:pt idx="861">
                  <c:v>13</c:v>
                </c:pt>
                <c:pt idx="862">
                  <c:v>13</c:v>
                </c:pt>
                <c:pt idx="863">
                  <c:v>18.399999999999999</c:v>
                </c:pt>
                <c:pt idx="864">
                  <c:v>22</c:v>
                </c:pt>
                <c:pt idx="865">
                  <c:v>14.8</c:v>
                </c:pt>
                <c:pt idx="866">
                  <c:v>23.8</c:v>
                </c:pt>
                <c:pt idx="867">
                  <c:v>23.8</c:v>
                </c:pt>
                <c:pt idx="868">
                  <c:v>11.2</c:v>
                </c:pt>
                <c:pt idx="869">
                  <c:v>18.399999999999999</c:v>
                </c:pt>
                <c:pt idx="870">
                  <c:v>14.8</c:v>
                </c:pt>
                <c:pt idx="871">
                  <c:v>13</c:v>
                </c:pt>
                <c:pt idx="872">
                  <c:v>16.600000000000001</c:v>
                </c:pt>
                <c:pt idx="873">
                  <c:v>7.2</c:v>
                </c:pt>
                <c:pt idx="874">
                  <c:v>9.4</c:v>
                </c:pt>
                <c:pt idx="875">
                  <c:v>11.2</c:v>
                </c:pt>
                <c:pt idx="876">
                  <c:v>11.2</c:v>
                </c:pt>
                <c:pt idx="877">
                  <c:v>7.2</c:v>
                </c:pt>
                <c:pt idx="878">
                  <c:v>18.399999999999999</c:v>
                </c:pt>
                <c:pt idx="879">
                  <c:v>11.2</c:v>
                </c:pt>
                <c:pt idx="880">
                  <c:v>9.4</c:v>
                </c:pt>
                <c:pt idx="881">
                  <c:v>9.4</c:v>
                </c:pt>
                <c:pt idx="882">
                  <c:v>13</c:v>
                </c:pt>
                <c:pt idx="883">
                  <c:v>20.2</c:v>
                </c:pt>
                <c:pt idx="884">
                  <c:v>9.4</c:v>
                </c:pt>
                <c:pt idx="885">
                  <c:v>7.2</c:v>
                </c:pt>
                <c:pt idx="886">
                  <c:v>11.2</c:v>
                </c:pt>
                <c:pt idx="887">
                  <c:v>5.4</c:v>
                </c:pt>
                <c:pt idx="888">
                  <c:v>9.4</c:v>
                </c:pt>
                <c:pt idx="889">
                  <c:v>1.8</c:v>
                </c:pt>
                <c:pt idx="890">
                  <c:v>5.4</c:v>
                </c:pt>
                <c:pt idx="891">
                  <c:v>5.4</c:v>
                </c:pt>
                <c:pt idx="892">
                  <c:v>9.4</c:v>
                </c:pt>
                <c:pt idx="893">
                  <c:v>7.2</c:v>
                </c:pt>
                <c:pt idx="894">
                  <c:v>7.2</c:v>
                </c:pt>
                <c:pt idx="895">
                  <c:v>11.2</c:v>
                </c:pt>
                <c:pt idx="896">
                  <c:v>14.8</c:v>
                </c:pt>
                <c:pt idx="897">
                  <c:v>14.8</c:v>
                </c:pt>
                <c:pt idx="898">
                  <c:v>14.8</c:v>
                </c:pt>
                <c:pt idx="899">
                  <c:v>7.2</c:v>
                </c:pt>
                <c:pt idx="900">
                  <c:v>9.4</c:v>
                </c:pt>
                <c:pt idx="901">
                  <c:v>9.4</c:v>
                </c:pt>
                <c:pt idx="902">
                  <c:v>13</c:v>
                </c:pt>
                <c:pt idx="903">
                  <c:v>13</c:v>
                </c:pt>
                <c:pt idx="904">
                  <c:v>9.4</c:v>
                </c:pt>
                <c:pt idx="905">
                  <c:v>11.2</c:v>
                </c:pt>
                <c:pt idx="906">
                  <c:v>14.8</c:v>
                </c:pt>
                <c:pt idx="907">
                  <c:v>13</c:v>
                </c:pt>
                <c:pt idx="908">
                  <c:v>16.600000000000001</c:v>
                </c:pt>
                <c:pt idx="909">
                  <c:v>9.4</c:v>
                </c:pt>
                <c:pt idx="910">
                  <c:v>9.4</c:v>
                </c:pt>
                <c:pt idx="911">
                  <c:v>13</c:v>
                </c:pt>
                <c:pt idx="912">
                  <c:v>5.4</c:v>
                </c:pt>
                <c:pt idx="913">
                  <c:v>11.2</c:v>
                </c:pt>
                <c:pt idx="914">
                  <c:v>9.4</c:v>
                </c:pt>
                <c:pt idx="915">
                  <c:v>11.2</c:v>
                </c:pt>
                <c:pt idx="916">
                  <c:v>5.4</c:v>
                </c:pt>
                <c:pt idx="917">
                  <c:v>14.8</c:v>
                </c:pt>
                <c:pt idx="918">
                  <c:v>7.2</c:v>
                </c:pt>
                <c:pt idx="919">
                  <c:v>13</c:v>
                </c:pt>
                <c:pt idx="920">
                  <c:v>7.2</c:v>
                </c:pt>
                <c:pt idx="921">
                  <c:v>14.8</c:v>
                </c:pt>
                <c:pt idx="922">
                  <c:v>14.8</c:v>
                </c:pt>
                <c:pt idx="923">
                  <c:v>9.4</c:v>
                </c:pt>
                <c:pt idx="924">
                  <c:v>11.2</c:v>
                </c:pt>
                <c:pt idx="925">
                  <c:v>9.4</c:v>
                </c:pt>
                <c:pt idx="926">
                  <c:v>16.600000000000001</c:v>
                </c:pt>
                <c:pt idx="927">
                  <c:v>13</c:v>
                </c:pt>
                <c:pt idx="928">
                  <c:v>7.2</c:v>
                </c:pt>
                <c:pt idx="929">
                  <c:v>9.4</c:v>
                </c:pt>
                <c:pt idx="930">
                  <c:v>9.4</c:v>
                </c:pt>
                <c:pt idx="931">
                  <c:v>9.4</c:v>
                </c:pt>
                <c:pt idx="932">
                  <c:v>14.8</c:v>
                </c:pt>
                <c:pt idx="933">
                  <c:v>13</c:v>
                </c:pt>
                <c:pt idx="934">
                  <c:v>13</c:v>
                </c:pt>
                <c:pt idx="935">
                  <c:v>13</c:v>
                </c:pt>
                <c:pt idx="936">
                  <c:v>11.2</c:v>
                </c:pt>
                <c:pt idx="937">
                  <c:v>11.2</c:v>
                </c:pt>
                <c:pt idx="938">
                  <c:v>11.2</c:v>
                </c:pt>
                <c:pt idx="939">
                  <c:v>11.2</c:v>
                </c:pt>
                <c:pt idx="940">
                  <c:v>5.4</c:v>
                </c:pt>
                <c:pt idx="941">
                  <c:v>9.4</c:v>
                </c:pt>
                <c:pt idx="942">
                  <c:v>9.4</c:v>
                </c:pt>
                <c:pt idx="943">
                  <c:v>3.6</c:v>
                </c:pt>
                <c:pt idx="944">
                  <c:v>7.2</c:v>
                </c:pt>
                <c:pt idx="945">
                  <c:v>7.2</c:v>
                </c:pt>
                <c:pt idx="946">
                  <c:v>7.2</c:v>
                </c:pt>
                <c:pt idx="947">
                  <c:v>5.4</c:v>
                </c:pt>
                <c:pt idx="948">
                  <c:v>11.2</c:v>
                </c:pt>
                <c:pt idx="949">
                  <c:v>5.4</c:v>
                </c:pt>
                <c:pt idx="950">
                  <c:v>5.4</c:v>
                </c:pt>
                <c:pt idx="951">
                  <c:v>9.4</c:v>
                </c:pt>
                <c:pt idx="952">
                  <c:v>7.2</c:v>
                </c:pt>
                <c:pt idx="953">
                  <c:v>3.6</c:v>
                </c:pt>
                <c:pt idx="954">
                  <c:v>5.4</c:v>
                </c:pt>
                <c:pt idx="955">
                  <c:v>9.4</c:v>
                </c:pt>
                <c:pt idx="956">
                  <c:v>7.2</c:v>
                </c:pt>
                <c:pt idx="957">
                  <c:v>1.8</c:v>
                </c:pt>
                <c:pt idx="958">
                  <c:v>9.4</c:v>
                </c:pt>
                <c:pt idx="959">
                  <c:v>14.8</c:v>
                </c:pt>
                <c:pt idx="960">
                  <c:v>5.4</c:v>
                </c:pt>
                <c:pt idx="961">
                  <c:v>3.6</c:v>
                </c:pt>
                <c:pt idx="962">
                  <c:v>11.2</c:v>
                </c:pt>
                <c:pt idx="963">
                  <c:v>11.2</c:v>
                </c:pt>
                <c:pt idx="964">
                  <c:v>9.4</c:v>
                </c:pt>
                <c:pt idx="965">
                  <c:v>7.2</c:v>
                </c:pt>
                <c:pt idx="966">
                  <c:v>9.4</c:v>
                </c:pt>
                <c:pt idx="967">
                  <c:v>16.600000000000001</c:v>
                </c:pt>
                <c:pt idx="968">
                  <c:v>25.6</c:v>
                </c:pt>
                <c:pt idx="969">
                  <c:v>16.600000000000001</c:v>
                </c:pt>
                <c:pt idx="970">
                  <c:v>11.2</c:v>
                </c:pt>
                <c:pt idx="971">
                  <c:v>14.8</c:v>
                </c:pt>
                <c:pt idx="972">
                  <c:v>11.2</c:v>
                </c:pt>
                <c:pt idx="973">
                  <c:v>16.600000000000001</c:v>
                </c:pt>
                <c:pt idx="974">
                  <c:v>7.2</c:v>
                </c:pt>
                <c:pt idx="975">
                  <c:v>7.2</c:v>
                </c:pt>
                <c:pt idx="976">
                  <c:v>9.4</c:v>
                </c:pt>
                <c:pt idx="977">
                  <c:v>9.4</c:v>
                </c:pt>
                <c:pt idx="978">
                  <c:v>14.8</c:v>
                </c:pt>
                <c:pt idx="979">
                  <c:v>11.2</c:v>
                </c:pt>
                <c:pt idx="980">
                  <c:v>16.600000000000001</c:v>
                </c:pt>
                <c:pt idx="981">
                  <c:v>9.4</c:v>
                </c:pt>
                <c:pt idx="982">
                  <c:v>16.600000000000001</c:v>
                </c:pt>
                <c:pt idx="983">
                  <c:v>20.2</c:v>
                </c:pt>
                <c:pt idx="984">
                  <c:v>13</c:v>
                </c:pt>
                <c:pt idx="985">
                  <c:v>9.4</c:v>
                </c:pt>
                <c:pt idx="986">
                  <c:v>11.2</c:v>
                </c:pt>
                <c:pt idx="987">
                  <c:v>13</c:v>
                </c:pt>
                <c:pt idx="988">
                  <c:v>13</c:v>
                </c:pt>
                <c:pt idx="989">
                  <c:v>11.2</c:v>
                </c:pt>
                <c:pt idx="990">
                  <c:v>13</c:v>
                </c:pt>
                <c:pt idx="991">
                  <c:v>9.4</c:v>
                </c:pt>
                <c:pt idx="992">
                  <c:v>5.4</c:v>
                </c:pt>
                <c:pt idx="993">
                  <c:v>14.8</c:v>
                </c:pt>
                <c:pt idx="994">
                  <c:v>7.2</c:v>
                </c:pt>
                <c:pt idx="995">
                  <c:v>11.2</c:v>
                </c:pt>
                <c:pt idx="996">
                  <c:v>13</c:v>
                </c:pt>
                <c:pt idx="997">
                  <c:v>11.2</c:v>
                </c:pt>
                <c:pt idx="998">
                  <c:v>7.2</c:v>
                </c:pt>
                <c:pt idx="999">
                  <c:v>5.4</c:v>
                </c:pt>
                <c:pt idx="1000">
                  <c:v>16.600000000000001</c:v>
                </c:pt>
                <c:pt idx="1001">
                  <c:v>13</c:v>
                </c:pt>
                <c:pt idx="1002">
                  <c:v>13</c:v>
                </c:pt>
                <c:pt idx="1003">
                  <c:v>11.2</c:v>
                </c:pt>
                <c:pt idx="1004">
                  <c:v>14.8</c:v>
                </c:pt>
                <c:pt idx="1005">
                  <c:v>11.2</c:v>
                </c:pt>
                <c:pt idx="1006">
                  <c:v>14.8</c:v>
                </c:pt>
                <c:pt idx="1007">
                  <c:v>11.2</c:v>
                </c:pt>
                <c:pt idx="1008">
                  <c:v>9.4</c:v>
                </c:pt>
                <c:pt idx="1009">
                  <c:v>13</c:v>
                </c:pt>
                <c:pt idx="1010">
                  <c:v>11.2</c:v>
                </c:pt>
                <c:pt idx="1011">
                  <c:v>5.4</c:v>
                </c:pt>
                <c:pt idx="1012">
                  <c:v>5.4</c:v>
                </c:pt>
                <c:pt idx="1013">
                  <c:v>9.4</c:v>
                </c:pt>
                <c:pt idx="1014">
                  <c:v>9.4</c:v>
                </c:pt>
                <c:pt idx="1015">
                  <c:v>11.2</c:v>
                </c:pt>
                <c:pt idx="1016">
                  <c:v>14.8</c:v>
                </c:pt>
                <c:pt idx="1017">
                  <c:v>14.8</c:v>
                </c:pt>
                <c:pt idx="1018">
                  <c:v>16.600000000000001</c:v>
                </c:pt>
                <c:pt idx="1019">
                  <c:v>5.4</c:v>
                </c:pt>
                <c:pt idx="1020">
                  <c:v>9.4</c:v>
                </c:pt>
                <c:pt idx="1021">
                  <c:v>5.4</c:v>
                </c:pt>
                <c:pt idx="1022">
                  <c:v>9.4</c:v>
                </c:pt>
                <c:pt idx="1023">
                  <c:v>3.6</c:v>
                </c:pt>
                <c:pt idx="1024">
                  <c:v>7.2</c:v>
                </c:pt>
                <c:pt idx="1025">
                  <c:v>11.2</c:v>
                </c:pt>
                <c:pt idx="1026">
                  <c:v>5.4</c:v>
                </c:pt>
                <c:pt idx="1027">
                  <c:v>16.600000000000001</c:v>
                </c:pt>
                <c:pt idx="1028">
                  <c:v>9.4</c:v>
                </c:pt>
                <c:pt idx="1029">
                  <c:v>14.8</c:v>
                </c:pt>
                <c:pt idx="1030">
                  <c:v>3.6</c:v>
                </c:pt>
                <c:pt idx="1031">
                  <c:v>5.4</c:v>
                </c:pt>
                <c:pt idx="1032">
                  <c:v>7.2</c:v>
                </c:pt>
                <c:pt idx="1033">
                  <c:v>13</c:v>
                </c:pt>
                <c:pt idx="1034">
                  <c:v>11.2</c:v>
                </c:pt>
                <c:pt idx="1035">
                  <c:v>9.4</c:v>
                </c:pt>
                <c:pt idx="1036">
                  <c:v>3.6</c:v>
                </c:pt>
                <c:pt idx="1037">
                  <c:v>11.2</c:v>
                </c:pt>
                <c:pt idx="1038">
                  <c:v>9.4</c:v>
                </c:pt>
                <c:pt idx="1039">
                  <c:v>7.2</c:v>
                </c:pt>
                <c:pt idx="1040">
                  <c:v>18.399999999999999</c:v>
                </c:pt>
                <c:pt idx="1041">
                  <c:v>7.2</c:v>
                </c:pt>
                <c:pt idx="1042">
                  <c:v>14.8</c:v>
                </c:pt>
                <c:pt idx="1043">
                  <c:v>9.4</c:v>
                </c:pt>
                <c:pt idx="1044">
                  <c:v>13</c:v>
                </c:pt>
                <c:pt idx="1045">
                  <c:v>11.2</c:v>
                </c:pt>
                <c:pt idx="1046">
                  <c:v>11.2</c:v>
                </c:pt>
                <c:pt idx="1047">
                  <c:v>11.2</c:v>
                </c:pt>
                <c:pt idx="1048">
                  <c:v>13</c:v>
                </c:pt>
                <c:pt idx="1049">
                  <c:v>5.4</c:v>
                </c:pt>
                <c:pt idx="1050">
                  <c:v>5.4</c:v>
                </c:pt>
                <c:pt idx="1051">
                  <c:v>11.2</c:v>
                </c:pt>
                <c:pt idx="1052">
                  <c:v>13</c:v>
                </c:pt>
                <c:pt idx="1053">
                  <c:v>5.4</c:v>
                </c:pt>
                <c:pt idx="1054">
                  <c:v>16.600000000000001</c:v>
                </c:pt>
                <c:pt idx="1055">
                  <c:v>7.2</c:v>
                </c:pt>
                <c:pt idx="1056">
                  <c:v>13</c:v>
                </c:pt>
                <c:pt idx="1057">
                  <c:v>9.4</c:v>
                </c:pt>
                <c:pt idx="1058">
                  <c:v>13</c:v>
                </c:pt>
                <c:pt idx="1059">
                  <c:v>3.6</c:v>
                </c:pt>
                <c:pt idx="1060">
                  <c:v>5.4</c:v>
                </c:pt>
                <c:pt idx="1061">
                  <c:v>13</c:v>
                </c:pt>
                <c:pt idx="1062">
                  <c:v>7.2</c:v>
                </c:pt>
                <c:pt idx="1063">
                  <c:v>9.4</c:v>
                </c:pt>
                <c:pt idx="1064">
                  <c:v>9.4</c:v>
                </c:pt>
                <c:pt idx="1065">
                  <c:v>11.2</c:v>
                </c:pt>
                <c:pt idx="1066">
                  <c:v>18.399999999999999</c:v>
                </c:pt>
                <c:pt idx="1067">
                  <c:v>9.4</c:v>
                </c:pt>
                <c:pt idx="1068">
                  <c:v>13</c:v>
                </c:pt>
                <c:pt idx="1069">
                  <c:v>14.8</c:v>
                </c:pt>
                <c:pt idx="1070">
                  <c:v>13</c:v>
                </c:pt>
                <c:pt idx="1071">
                  <c:v>7.2</c:v>
                </c:pt>
                <c:pt idx="1072">
                  <c:v>5.4</c:v>
                </c:pt>
                <c:pt idx="1073">
                  <c:v>14.8</c:v>
                </c:pt>
                <c:pt idx="1074">
                  <c:v>9.4</c:v>
                </c:pt>
                <c:pt idx="1075">
                  <c:v>5.4</c:v>
                </c:pt>
                <c:pt idx="1076">
                  <c:v>9.4</c:v>
                </c:pt>
                <c:pt idx="1077">
                  <c:v>13</c:v>
                </c:pt>
                <c:pt idx="1078">
                  <c:v>9.4</c:v>
                </c:pt>
                <c:pt idx="1079">
                  <c:v>13</c:v>
                </c:pt>
                <c:pt idx="1080">
                  <c:v>7.2</c:v>
                </c:pt>
                <c:pt idx="1081">
                  <c:v>9.4</c:v>
                </c:pt>
                <c:pt idx="1082">
                  <c:v>14.8</c:v>
                </c:pt>
                <c:pt idx="1083">
                  <c:v>9.4</c:v>
                </c:pt>
                <c:pt idx="1084">
                  <c:v>9.4</c:v>
                </c:pt>
                <c:pt idx="1085">
                  <c:v>9.4</c:v>
                </c:pt>
                <c:pt idx="1086">
                  <c:v>16.600000000000001</c:v>
                </c:pt>
                <c:pt idx="1087">
                  <c:v>13</c:v>
                </c:pt>
                <c:pt idx="1088">
                  <c:v>9.4</c:v>
                </c:pt>
                <c:pt idx="1089">
                  <c:v>16.600000000000001</c:v>
                </c:pt>
                <c:pt idx="1090">
                  <c:v>22</c:v>
                </c:pt>
                <c:pt idx="1091">
                  <c:v>13</c:v>
                </c:pt>
                <c:pt idx="1092">
                  <c:v>5.4</c:v>
                </c:pt>
                <c:pt idx="1093">
                  <c:v>14.8</c:v>
                </c:pt>
                <c:pt idx="1094">
                  <c:v>7.2</c:v>
                </c:pt>
                <c:pt idx="1095">
                  <c:v>18.399999999999999</c:v>
                </c:pt>
                <c:pt idx="1096">
                  <c:v>18.399999999999999</c:v>
                </c:pt>
                <c:pt idx="1097">
                  <c:v>14.8</c:v>
                </c:pt>
                <c:pt idx="1098">
                  <c:v>9.4</c:v>
                </c:pt>
                <c:pt idx="1099">
                  <c:v>13</c:v>
                </c:pt>
                <c:pt idx="1100">
                  <c:v>14.8</c:v>
                </c:pt>
                <c:pt idx="1101">
                  <c:v>11.2</c:v>
                </c:pt>
                <c:pt idx="1102">
                  <c:v>11.2</c:v>
                </c:pt>
                <c:pt idx="1103">
                  <c:v>9.4</c:v>
                </c:pt>
                <c:pt idx="1104">
                  <c:v>5.4</c:v>
                </c:pt>
                <c:pt idx="1105">
                  <c:v>5.4</c:v>
                </c:pt>
                <c:pt idx="1106">
                  <c:v>11.2</c:v>
                </c:pt>
                <c:pt idx="1107">
                  <c:v>11.2</c:v>
                </c:pt>
                <c:pt idx="1108">
                  <c:v>9.4</c:v>
                </c:pt>
                <c:pt idx="1109">
                  <c:v>9.4</c:v>
                </c:pt>
                <c:pt idx="1110">
                  <c:v>13</c:v>
                </c:pt>
                <c:pt idx="1111">
                  <c:v>20.2</c:v>
                </c:pt>
                <c:pt idx="1112">
                  <c:v>13</c:v>
                </c:pt>
                <c:pt idx="1113">
                  <c:v>7.2</c:v>
                </c:pt>
                <c:pt idx="1114">
                  <c:v>16.600000000000001</c:v>
                </c:pt>
                <c:pt idx="1115">
                  <c:v>13</c:v>
                </c:pt>
                <c:pt idx="1116">
                  <c:v>9.4</c:v>
                </c:pt>
                <c:pt idx="1117">
                  <c:v>9.4</c:v>
                </c:pt>
                <c:pt idx="1118">
                  <c:v>16.600000000000001</c:v>
                </c:pt>
                <c:pt idx="1119">
                  <c:v>11.2</c:v>
                </c:pt>
                <c:pt idx="1120">
                  <c:v>9.4</c:v>
                </c:pt>
                <c:pt idx="1121">
                  <c:v>14.8</c:v>
                </c:pt>
                <c:pt idx="1122">
                  <c:v>5.4</c:v>
                </c:pt>
                <c:pt idx="1123">
                  <c:v>9.4</c:v>
                </c:pt>
                <c:pt idx="1124">
                  <c:v>9.4</c:v>
                </c:pt>
                <c:pt idx="1125">
                  <c:v>5.4</c:v>
                </c:pt>
                <c:pt idx="1126">
                  <c:v>3.6</c:v>
                </c:pt>
                <c:pt idx="1127">
                  <c:v>11.2</c:v>
                </c:pt>
                <c:pt idx="1128">
                  <c:v>13</c:v>
                </c:pt>
                <c:pt idx="1129">
                  <c:v>9.4</c:v>
                </c:pt>
                <c:pt idx="1130">
                  <c:v>7.2</c:v>
                </c:pt>
                <c:pt idx="1131">
                  <c:v>7.2</c:v>
                </c:pt>
                <c:pt idx="1132">
                  <c:v>11.2</c:v>
                </c:pt>
                <c:pt idx="1133">
                  <c:v>5.4</c:v>
                </c:pt>
                <c:pt idx="1134">
                  <c:v>7.2</c:v>
                </c:pt>
                <c:pt idx="1135">
                  <c:v>11.2</c:v>
                </c:pt>
                <c:pt idx="1136">
                  <c:v>18.399999999999999</c:v>
                </c:pt>
                <c:pt idx="1137">
                  <c:v>14.8</c:v>
                </c:pt>
                <c:pt idx="1138">
                  <c:v>16.600000000000001</c:v>
                </c:pt>
                <c:pt idx="1139">
                  <c:v>23.8</c:v>
                </c:pt>
                <c:pt idx="1140">
                  <c:v>14.8</c:v>
                </c:pt>
                <c:pt idx="1141">
                  <c:v>13</c:v>
                </c:pt>
                <c:pt idx="1142">
                  <c:v>16.600000000000001</c:v>
                </c:pt>
                <c:pt idx="1143">
                  <c:v>16.600000000000001</c:v>
                </c:pt>
                <c:pt idx="1144">
                  <c:v>14.8</c:v>
                </c:pt>
                <c:pt idx="1145">
                  <c:v>13</c:v>
                </c:pt>
                <c:pt idx="1146">
                  <c:v>9.4</c:v>
                </c:pt>
                <c:pt idx="1147">
                  <c:v>13</c:v>
                </c:pt>
                <c:pt idx="1148">
                  <c:v>11.2</c:v>
                </c:pt>
                <c:pt idx="1149">
                  <c:v>18.399999999999999</c:v>
                </c:pt>
                <c:pt idx="1150">
                  <c:v>14.8</c:v>
                </c:pt>
                <c:pt idx="1151">
                  <c:v>11.2</c:v>
                </c:pt>
                <c:pt idx="1152">
                  <c:v>13</c:v>
                </c:pt>
                <c:pt idx="1153">
                  <c:v>13</c:v>
                </c:pt>
                <c:pt idx="1154">
                  <c:v>9.4</c:v>
                </c:pt>
                <c:pt idx="1155">
                  <c:v>11.2</c:v>
                </c:pt>
                <c:pt idx="1156">
                  <c:v>9.4</c:v>
                </c:pt>
                <c:pt idx="1157">
                  <c:v>14.8</c:v>
                </c:pt>
                <c:pt idx="1158">
                  <c:v>5.4</c:v>
                </c:pt>
                <c:pt idx="1159">
                  <c:v>11.2</c:v>
                </c:pt>
                <c:pt idx="1160">
                  <c:v>5.4</c:v>
                </c:pt>
                <c:pt idx="1161">
                  <c:v>5.4</c:v>
                </c:pt>
                <c:pt idx="1162">
                  <c:v>7.2</c:v>
                </c:pt>
                <c:pt idx="1163">
                  <c:v>36.700000000000003</c:v>
                </c:pt>
                <c:pt idx="1164">
                  <c:v>29.5</c:v>
                </c:pt>
                <c:pt idx="1165">
                  <c:v>5.4</c:v>
                </c:pt>
                <c:pt idx="1166">
                  <c:v>14.8</c:v>
                </c:pt>
                <c:pt idx="1167">
                  <c:v>11.2</c:v>
                </c:pt>
                <c:pt idx="1168">
                  <c:v>16.600000000000001</c:v>
                </c:pt>
                <c:pt idx="1169">
                  <c:v>13</c:v>
                </c:pt>
                <c:pt idx="1170">
                  <c:v>25.6</c:v>
                </c:pt>
                <c:pt idx="1171">
                  <c:v>13</c:v>
                </c:pt>
                <c:pt idx="1172">
                  <c:v>11.2</c:v>
                </c:pt>
                <c:pt idx="1173">
                  <c:v>13</c:v>
                </c:pt>
                <c:pt idx="1174">
                  <c:v>7.2</c:v>
                </c:pt>
                <c:pt idx="1175">
                  <c:v>11.2</c:v>
                </c:pt>
                <c:pt idx="1176">
                  <c:v>16.600000000000001</c:v>
                </c:pt>
                <c:pt idx="1177">
                  <c:v>13</c:v>
                </c:pt>
                <c:pt idx="1178">
                  <c:v>23.8</c:v>
                </c:pt>
                <c:pt idx="1179">
                  <c:v>9.4</c:v>
                </c:pt>
                <c:pt idx="1180">
                  <c:v>18.399999999999999</c:v>
                </c:pt>
                <c:pt idx="1181">
                  <c:v>9.4</c:v>
                </c:pt>
                <c:pt idx="1182">
                  <c:v>16.600000000000001</c:v>
                </c:pt>
                <c:pt idx="1183">
                  <c:v>9.4</c:v>
                </c:pt>
                <c:pt idx="1184">
                  <c:v>9.4</c:v>
                </c:pt>
                <c:pt idx="1185">
                  <c:v>9.4</c:v>
                </c:pt>
                <c:pt idx="1186">
                  <c:v>13</c:v>
                </c:pt>
                <c:pt idx="1187">
                  <c:v>11.2</c:v>
                </c:pt>
                <c:pt idx="1188">
                  <c:v>5.4</c:v>
                </c:pt>
                <c:pt idx="1189">
                  <c:v>7.2</c:v>
                </c:pt>
                <c:pt idx="1190">
                  <c:v>14.8</c:v>
                </c:pt>
                <c:pt idx="1191">
                  <c:v>18.399999999999999</c:v>
                </c:pt>
                <c:pt idx="1192">
                  <c:v>16.600000000000001</c:v>
                </c:pt>
                <c:pt idx="1193">
                  <c:v>9.4</c:v>
                </c:pt>
                <c:pt idx="1194">
                  <c:v>9.4</c:v>
                </c:pt>
                <c:pt idx="1195">
                  <c:v>5.4</c:v>
                </c:pt>
                <c:pt idx="1196">
                  <c:v>16.600000000000001</c:v>
                </c:pt>
                <c:pt idx="1197">
                  <c:v>14.8</c:v>
                </c:pt>
                <c:pt idx="1198">
                  <c:v>9.4</c:v>
                </c:pt>
                <c:pt idx="1199">
                  <c:v>13</c:v>
                </c:pt>
                <c:pt idx="1200">
                  <c:v>20.2</c:v>
                </c:pt>
                <c:pt idx="1201">
                  <c:v>13</c:v>
                </c:pt>
                <c:pt idx="1202">
                  <c:v>11.2</c:v>
                </c:pt>
                <c:pt idx="1203">
                  <c:v>11.2</c:v>
                </c:pt>
                <c:pt idx="1204">
                  <c:v>13</c:v>
                </c:pt>
                <c:pt idx="1205">
                  <c:v>14.8</c:v>
                </c:pt>
                <c:pt idx="1206">
                  <c:v>14.8</c:v>
                </c:pt>
                <c:pt idx="1207">
                  <c:v>13</c:v>
                </c:pt>
                <c:pt idx="1208">
                  <c:v>7.2</c:v>
                </c:pt>
                <c:pt idx="1209">
                  <c:v>7.2</c:v>
                </c:pt>
                <c:pt idx="1210">
                  <c:v>9.4</c:v>
                </c:pt>
                <c:pt idx="1211">
                  <c:v>11.2</c:v>
                </c:pt>
                <c:pt idx="1212">
                  <c:v>11.2</c:v>
                </c:pt>
                <c:pt idx="1213">
                  <c:v>13</c:v>
                </c:pt>
                <c:pt idx="1214">
                  <c:v>11.2</c:v>
                </c:pt>
                <c:pt idx="1215">
                  <c:v>7.2</c:v>
                </c:pt>
                <c:pt idx="1216">
                  <c:v>11.2</c:v>
                </c:pt>
                <c:pt idx="1217">
                  <c:v>13</c:v>
                </c:pt>
                <c:pt idx="1218">
                  <c:v>13</c:v>
                </c:pt>
                <c:pt idx="1219">
                  <c:v>11.2</c:v>
                </c:pt>
                <c:pt idx="1220">
                  <c:v>5.4</c:v>
                </c:pt>
                <c:pt idx="1221">
                  <c:v>11.2</c:v>
                </c:pt>
                <c:pt idx="1222">
                  <c:v>13</c:v>
                </c:pt>
                <c:pt idx="1223">
                  <c:v>9.4</c:v>
                </c:pt>
                <c:pt idx="1224">
                  <c:v>5.4</c:v>
                </c:pt>
                <c:pt idx="1225">
                  <c:v>14.8</c:v>
                </c:pt>
                <c:pt idx="1226">
                  <c:v>7.2</c:v>
                </c:pt>
                <c:pt idx="1227">
                  <c:v>7.2</c:v>
                </c:pt>
                <c:pt idx="1228">
                  <c:v>9.4</c:v>
                </c:pt>
                <c:pt idx="1229">
                  <c:v>13</c:v>
                </c:pt>
                <c:pt idx="1230">
                  <c:v>11.2</c:v>
                </c:pt>
                <c:pt idx="1231">
                  <c:v>7.2</c:v>
                </c:pt>
                <c:pt idx="1232">
                  <c:v>11.2</c:v>
                </c:pt>
                <c:pt idx="1233">
                  <c:v>9.4</c:v>
                </c:pt>
                <c:pt idx="1234">
                  <c:v>11.2</c:v>
                </c:pt>
                <c:pt idx="1235">
                  <c:v>14.8</c:v>
                </c:pt>
                <c:pt idx="1236">
                  <c:v>16.600000000000001</c:v>
                </c:pt>
                <c:pt idx="1237">
                  <c:v>7.2</c:v>
                </c:pt>
                <c:pt idx="1238">
                  <c:v>13</c:v>
                </c:pt>
                <c:pt idx="1239">
                  <c:v>22</c:v>
                </c:pt>
                <c:pt idx="1240">
                  <c:v>11.2</c:v>
                </c:pt>
                <c:pt idx="1241">
                  <c:v>11.2</c:v>
                </c:pt>
                <c:pt idx="1242">
                  <c:v>11.2</c:v>
                </c:pt>
                <c:pt idx="1243">
                  <c:v>16.600000000000001</c:v>
                </c:pt>
                <c:pt idx="1244">
                  <c:v>5.4</c:v>
                </c:pt>
                <c:pt idx="1245">
                  <c:v>14.8</c:v>
                </c:pt>
                <c:pt idx="1246">
                  <c:v>9.4</c:v>
                </c:pt>
                <c:pt idx="1247">
                  <c:v>7.2</c:v>
                </c:pt>
                <c:pt idx="1248">
                  <c:v>5.4</c:v>
                </c:pt>
                <c:pt idx="1249">
                  <c:v>18.399999999999999</c:v>
                </c:pt>
                <c:pt idx="1250">
                  <c:v>16.600000000000001</c:v>
                </c:pt>
                <c:pt idx="1251">
                  <c:v>16.600000000000001</c:v>
                </c:pt>
                <c:pt idx="1252">
                  <c:v>11.2</c:v>
                </c:pt>
                <c:pt idx="1253">
                  <c:v>5.4</c:v>
                </c:pt>
                <c:pt idx="1254">
                  <c:v>13</c:v>
                </c:pt>
                <c:pt idx="1255">
                  <c:v>14.8</c:v>
                </c:pt>
                <c:pt idx="1256">
                  <c:v>16.600000000000001</c:v>
                </c:pt>
                <c:pt idx="1257">
                  <c:v>13</c:v>
                </c:pt>
                <c:pt idx="1258">
                  <c:v>11.2</c:v>
                </c:pt>
                <c:pt idx="1259">
                  <c:v>11.2</c:v>
                </c:pt>
                <c:pt idx="1260">
                  <c:v>9.4</c:v>
                </c:pt>
                <c:pt idx="1261">
                  <c:v>9.4</c:v>
                </c:pt>
                <c:pt idx="1262">
                  <c:v>9.4</c:v>
                </c:pt>
                <c:pt idx="1263">
                  <c:v>16.600000000000001</c:v>
                </c:pt>
                <c:pt idx="1264">
                  <c:v>14.8</c:v>
                </c:pt>
                <c:pt idx="1265">
                  <c:v>11.2</c:v>
                </c:pt>
                <c:pt idx="1266">
                  <c:v>7.2</c:v>
                </c:pt>
                <c:pt idx="1267">
                  <c:v>13</c:v>
                </c:pt>
                <c:pt idx="1268">
                  <c:v>11.2</c:v>
                </c:pt>
                <c:pt idx="1269">
                  <c:v>9.4</c:v>
                </c:pt>
                <c:pt idx="1270">
                  <c:v>5.4</c:v>
                </c:pt>
                <c:pt idx="1271">
                  <c:v>13</c:v>
                </c:pt>
                <c:pt idx="1272">
                  <c:v>7.2</c:v>
                </c:pt>
                <c:pt idx="1273">
                  <c:v>9.4</c:v>
                </c:pt>
                <c:pt idx="1274">
                  <c:v>5.4</c:v>
                </c:pt>
                <c:pt idx="1275">
                  <c:v>7.2</c:v>
                </c:pt>
                <c:pt idx="1276">
                  <c:v>7.2</c:v>
                </c:pt>
                <c:pt idx="1277">
                  <c:v>5.4</c:v>
                </c:pt>
                <c:pt idx="1278">
                  <c:v>13</c:v>
                </c:pt>
                <c:pt idx="1279">
                  <c:v>5.4</c:v>
                </c:pt>
                <c:pt idx="1280">
                  <c:v>18.399999999999999</c:v>
                </c:pt>
                <c:pt idx="1281">
                  <c:v>11.2</c:v>
                </c:pt>
                <c:pt idx="1282">
                  <c:v>9.4</c:v>
                </c:pt>
                <c:pt idx="1283">
                  <c:v>13</c:v>
                </c:pt>
                <c:pt idx="1284">
                  <c:v>1.8</c:v>
                </c:pt>
                <c:pt idx="1285">
                  <c:v>7.2</c:v>
                </c:pt>
                <c:pt idx="1286">
                  <c:v>9.4</c:v>
                </c:pt>
                <c:pt idx="1287">
                  <c:v>5.4</c:v>
                </c:pt>
                <c:pt idx="1288">
                  <c:v>7.2</c:v>
                </c:pt>
                <c:pt idx="1289">
                  <c:v>9.4</c:v>
                </c:pt>
                <c:pt idx="1290">
                  <c:v>11.2</c:v>
                </c:pt>
                <c:pt idx="1291">
                  <c:v>14.8</c:v>
                </c:pt>
                <c:pt idx="1292">
                  <c:v>5.4</c:v>
                </c:pt>
                <c:pt idx="1293">
                  <c:v>5.4</c:v>
                </c:pt>
                <c:pt idx="1294">
                  <c:v>3.6</c:v>
                </c:pt>
                <c:pt idx="1295">
                  <c:v>7.2</c:v>
                </c:pt>
                <c:pt idx="1296">
                  <c:v>3.6</c:v>
                </c:pt>
                <c:pt idx="1297">
                  <c:v>5.4</c:v>
                </c:pt>
                <c:pt idx="1298">
                  <c:v>3.6</c:v>
                </c:pt>
                <c:pt idx="1299">
                  <c:v>5.4</c:v>
                </c:pt>
                <c:pt idx="1300">
                  <c:v>7.2</c:v>
                </c:pt>
                <c:pt idx="1301">
                  <c:v>7.2</c:v>
                </c:pt>
                <c:pt idx="1302">
                  <c:v>7.2</c:v>
                </c:pt>
                <c:pt idx="1303">
                  <c:v>5.4</c:v>
                </c:pt>
                <c:pt idx="1304">
                  <c:v>5.4</c:v>
                </c:pt>
                <c:pt idx="1305">
                  <c:v>11.2</c:v>
                </c:pt>
                <c:pt idx="1306">
                  <c:v>9.4</c:v>
                </c:pt>
                <c:pt idx="1307">
                  <c:v>3.6</c:v>
                </c:pt>
                <c:pt idx="1308">
                  <c:v>7.2</c:v>
                </c:pt>
                <c:pt idx="1309">
                  <c:v>7.2</c:v>
                </c:pt>
                <c:pt idx="1310">
                  <c:v>7.2</c:v>
                </c:pt>
                <c:pt idx="1311">
                  <c:v>9.4</c:v>
                </c:pt>
                <c:pt idx="1312">
                  <c:v>5.4</c:v>
                </c:pt>
                <c:pt idx="1313">
                  <c:v>3.6</c:v>
                </c:pt>
                <c:pt idx="1314">
                  <c:v>11.2</c:v>
                </c:pt>
                <c:pt idx="1315">
                  <c:v>5.4</c:v>
                </c:pt>
                <c:pt idx="1316">
                  <c:v>9.4</c:v>
                </c:pt>
                <c:pt idx="1317">
                  <c:v>3.6</c:v>
                </c:pt>
                <c:pt idx="1318">
                  <c:v>3.6</c:v>
                </c:pt>
                <c:pt idx="1319">
                  <c:v>9.4</c:v>
                </c:pt>
                <c:pt idx="1320">
                  <c:v>9.4</c:v>
                </c:pt>
                <c:pt idx="1321">
                  <c:v>9.4</c:v>
                </c:pt>
                <c:pt idx="1322">
                  <c:v>13</c:v>
                </c:pt>
                <c:pt idx="1323">
                  <c:v>7.2</c:v>
                </c:pt>
                <c:pt idx="1324">
                  <c:v>9.4</c:v>
                </c:pt>
                <c:pt idx="1325">
                  <c:v>5.4</c:v>
                </c:pt>
                <c:pt idx="1326">
                  <c:v>9.4</c:v>
                </c:pt>
                <c:pt idx="1327">
                  <c:v>9.4</c:v>
                </c:pt>
                <c:pt idx="1328">
                  <c:v>5.4</c:v>
                </c:pt>
                <c:pt idx="1329">
                  <c:v>3.6</c:v>
                </c:pt>
                <c:pt idx="1330">
                  <c:v>7.2</c:v>
                </c:pt>
                <c:pt idx="1331">
                  <c:v>5.4</c:v>
                </c:pt>
                <c:pt idx="1332">
                  <c:v>11.2</c:v>
                </c:pt>
                <c:pt idx="1333">
                  <c:v>9.4</c:v>
                </c:pt>
                <c:pt idx="1334">
                  <c:v>5.4</c:v>
                </c:pt>
                <c:pt idx="1335">
                  <c:v>9.4</c:v>
                </c:pt>
                <c:pt idx="1336">
                  <c:v>7.2</c:v>
                </c:pt>
                <c:pt idx="1337">
                  <c:v>14.8</c:v>
                </c:pt>
                <c:pt idx="1338">
                  <c:v>7.2</c:v>
                </c:pt>
                <c:pt idx="1339">
                  <c:v>13</c:v>
                </c:pt>
                <c:pt idx="1340">
                  <c:v>18.399999999999999</c:v>
                </c:pt>
                <c:pt idx="1341">
                  <c:v>11.2</c:v>
                </c:pt>
                <c:pt idx="1342">
                  <c:v>13</c:v>
                </c:pt>
                <c:pt idx="1343">
                  <c:v>5.4</c:v>
                </c:pt>
                <c:pt idx="1344">
                  <c:v>5.4</c:v>
                </c:pt>
                <c:pt idx="1345">
                  <c:v>11.2</c:v>
                </c:pt>
                <c:pt idx="1346">
                  <c:v>11.2</c:v>
                </c:pt>
                <c:pt idx="1347">
                  <c:v>1.8</c:v>
                </c:pt>
                <c:pt idx="1348">
                  <c:v>11.2</c:v>
                </c:pt>
                <c:pt idx="1349">
                  <c:v>3.6</c:v>
                </c:pt>
                <c:pt idx="1350">
                  <c:v>5.4</c:v>
                </c:pt>
                <c:pt idx="1351">
                  <c:v>9.4</c:v>
                </c:pt>
                <c:pt idx="1352">
                  <c:v>7.2</c:v>
                </c:pt>
                <c:pt idx="1353">
                  <c:v>5.4</c:v>
                </c:pt>
                <c:pt idx="1354">
                  <c:v>3.6</c:v>
                </c:pt>
                <c:pt idx="1355">
                  <c:v>13</c:v>
                </c:pt>
                <c:pt idx="1356">
                  <c:v>7.2</c:v>
                </c:pt>
                <c:pt idx="1357">
                  <c:v>9.4</c:v>
                </c:pt>
                <c:pt idx="1358">
                  <c:v>3.6</c:v>
                </c:pt>
                <c:pt idx="1359">
                  <c:v>3.6</c:v>
                </c:pt>
                <c:pt idx="1360">
                  <c:v>9.4</c:v>
                </c:pt>
                <c:pt idx="1361">
                  <c:v>9.4</c:v>
                </c:pt>
                <c:pt idx="1362">
                  <c:v>9.4</c:v>
                </c:pt>
                <c:pt idx="1363">
                  <c:v>14.8</c:v>
                </c:pt>
                <c:pt idx="1364">
                  <c:v>18.399999999999999</c:v>
                </c:pt>
                <c:pt idx="1365">
                  <c:v>7.2</c:v>
                </c:pt>
                <c:pt idx="1366">
                  <c:v>7.2</c:v>
                </c:pt>
                <c:pt idx="1367">
                  <c:v>5.4</c:v>
                </c:pt>
                <c:pt idx="1368">
                  <c:v>9.4</c:v>
                </c:pt>
                <c:pt idx="1369">
                  <c:v>7.2</c:v>
                </c:pt>
                <c:pt idx="1370">
                  <c:v>14.8</c:v>
                </c:pt>
                <c:pt idx="1371">
                  <c:v>9.4</c:v>
                </c:pt>
                <c:pt idx="1372">
                  <c:v>9.4</c:v>
                </c:pt>
                <c:pt idx="1373">
                  <c:v>5.4</c:v>
                </c:pt>
                <c:pt idx="1374">
                  <c:v>9.4</c:v>
                </c:pt>
                <c:pt idx="1375">
                  <c:v>9.4</c:v>
                </c:pt>
                <c:pt idx="1376">
                  <c:v>11.2</c:v>
                </c:pt>
                <c:pt idx="1377">
                  <c:v>9.4</c:v>
                </c:pt>
                <c:pt idx="1378">
                  <c:v>11.2</c:v>
                </c:pt>
                <c:pt idx="1379">
                  <c:v>11.2</c:v>
                </c:pt>
                <c:pt idx="1380">
                  <c:v>9.4</c:v>
                </c:pt>
                <c:pt idx="1381">
                  <c:v>5.4</c:v>
                </c:pt>
                <c:pt idx="1382">
                  <c:v>13</c:v>
                </c:pt>
                <c:pt idx="1383">
                  <c:v>9.4</c:v>
                </c:pt>
                <c:pt idx="1384">
                  <c:v>9.4</c:v>
                </c:pt>
                <c:pt idx="1385">
                  <c:v>13</c:v>
                </c:pt>
                <c:pt idx="1386">
                  <c:v>7.2</c:v>
                </c:pt>
                <c:pt idx="1387">
                  <c:v>5.4</c:v>
                </c:pt>
                <c:pt idx="1388">
                  <c:v>7.2</c:v>
                </c:pt>
                <c:pt idx="1389">
                  <c:v>5.4</c:v>
                </c:pt>
                <c:pt idx="1390">
                  <c:v>5.4</c:v>
                </c:pt>
                <c:pt idx="1391">
                  <c:v>9.4</c:v>
                </c:pt>
                <c:pt idx="1392">
                  <c:v>11.2</c:v>
                </c:pt>
                <c:pt idx="1393">
                  <c:v>5.4</c:v>
                </c:pt>
                <c:pt idx="1394">
                  <c:v>7.2</c:v>
                </c:pt>
                <c:pt idx="1395">
                  <c:v>9.4</c:v>
                </c:pt>
                <c:pt idx="1396">
                  <c:v>7.2</c:v>
                </c:pt>
                <c:pt idx="1397">
                  <c:v>7.2</c:v>
                </c:pt>
                <c:pt idx="1398">
                  <c:v>5.4</c:v>
                </c:pt>
                <c:pt idx="1399">
                  <c:v>13</c:v>
                </c:pt>
                <c:pt idx="1400">
                  <c:v>11.2</c:v>
                </c:pt>
                <c:pt idx="1401">
                  <c:v>5.4</c:v>
                </c:pt>
                <c:pt idx="1402">
                  <c:v>5.4</c:v>
                </c:pt>
                <c:pt idx="1403">
                  <c:v>5.4</c:v>
                </c:pt>
                <c:pt idx="1404">
                  <c:v>11.2</c:v>
                </c:pt>
                <c:pt idx="1405">
                  <c:v>13</c:v>
                </c:pt>
                <c:pt idx="1406">
                  <c:v>7.2</c:v>
                </c:pt>
                <c:pt idx="1407">
                  <c:v>5.4</c:v>
                </c:pt>
                <c:pt idx="1408">
                  <c:v>9.4</c:v>
                </c:pt>
                <c:pt idx="1409">
                  <c:v>9.4</c:v>
                </c:pt>
                <c:pt idx="1410">
                  <c:v>14.8</c:v>
                </c:pt>
                <c:pt idx="1411">
                  <c:v>11.2</c:v>
                </c:pt>
                <c:pt idx="1412">
                  <c:v>7.2</c:v>
                </c:pt>
                <c:pt idx="1413">
                  <c:v>11.2</c:v>
                </c:pt>
                <c:pt idx="1414">
                  <c:v>13</c:v>
                </c:pt>
                <c:pt idx="1415">
                  <c:v>11.2</c:v>
                </c:pt>
                <c:pt idx="1416">
                  <c:v>16.600000000000001</c:v>
                </c:pt>
                <c:pt idx="1417">
                  <c:v>13</c:v>
                </c:pt>
                <c:pt idx="1418">
                  <c:v>13</c:v>
                </c:pt>
                <c:pt idx="1419">
                  <c:v>14.8</c:v>
                </c:pt>
                <c:pt idx="1420">
                  <c:v>9.4</c:v>
                </c:pt>
                <c:pt idx="1421">
                  <c:v>7.2</c:v>
                </c:pt>
                <c:pt idx="1422">
                  <c:v>18.399999999999999</c:v>
                </c:pt>
                <c:pt idx="1423">
                  <c:v>3.6</c:v>
                </c:pt>
                <c:pt idx="1424">
                  <c:v>13</c:v>
                </c:pt>
                <c:pt idx="1425">
                  <c:v>13</c:v>
                </c:pt>
                <c:pt idx="1426">
                  <c:v>13</c:v>
                </c:pt>
                <c:pt idx="1427">
                  <c:v>9.4</c:v>
                </c:pt>
                <c:pt idx="1428">
                  <c:v>13</c:v>
                </c:pt>
                <c:pt idx="1429">
                  <c:v>1.8</c:v>
                </c:pt>
                <c:pt idx="1430">
                  <c:v>5.4</c:v>
                </c:pt>
                <c:pt idx="1431">
                  <c:v>7.2</c:v>
                </c:pt>
                <c:pt idx="1432">
                  <c:v>9.4</c:v>
                </c:pt>
                <c:pt idx="1433">
                  <c:v>9.4</c:v>
                </c:pt>
                <c:pt idx="1434">
                  <c:v>11.2</c:v>
                </c:pt>
                <c:pt idx="1435">
                  <c:v>14.8</c:v>
                </c:pt>
                <c:pt idx="1436">
                  <c:v>9.4</c:v>
                </c:pt>
                <c:pt idx="1437">
                  <c:v>16.600000000000001</c:v>
                </c:pt>
                <c:pt idx="1438">
                  <c:v>13</c:v>
                </c:pt>
                <c:pt idx="1439">
                  <c:v>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599168"/>
        <c:axId val="160638080"/>
      </c:barChart>
      <c:catAx>
        <c:axId val="13259916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60638080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6063808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325991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gradFill>
      <a:gsLst>
        <a:gs pos="0">
          <a:schemeClr val="bg1">
            <a:lumMod val="75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844322080580159E-2"/>
          <c:y val="3.1564109492062892E-3"/>
          <c:w val="0.92643764746207602"/>
          <c:h val="0.8194211431360105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35000">
                  <a:srgbClr val="FBCB23"/>
                </a:gs>
                <a:gs pos="12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Relevés!$Q$369:$Q$1329</c:f>
              <c:numCache>
                <c:formatCode>h:mm</c:formatCode>
                <c:ptCount val="961"/>
                <c:pt idx="0">
                  <c:v>0.25</c:v>
                </c:pt>
                <c:pt idx="1">
                  <c:v>0.250694444444444</c:v>
                </c:pt>
                <c:pt idx="2">
                  <c:v>0.25138888888888899</c:v>
                </c:pt>
                <c:pt idx="3">
                  <c:v>0.25208333333333299</c:v>
                </c:pt>
                <c:pt idx="4">
                  <c:v>0.25277777777777799</c:v>
                </c:pt>
                <c:pt idx="5">
                  <c:v>0.25347222222222199</c:v>
                </c:pt>
                <c:pt idx="6">
                  <c:v>0.25416666666666698</c:v>
                </c:pt>
                <c:pt idx="7">
                  <c:v>0.25486111111111098</c:v>
                </c:pt>
                <c:pt idx="8">
                  <c:v>0.25555555555555598</c:v>
                </c:pt>
                <c:pt idx="9">
                  <c:v>0.25624999999999998</c:v>
                </c:pt>
                <c:pt idx="10">
                  <c:v>0.25694444444444398</c:v>
                </c:pt>
                <c:pt idx="11">
                  <c:v>0.25763888888888897</c:v>
                </c:pt>
                <c:pt idx="12">
                  <c:v>0.25833333333333303</c:v>
                </c:pt>
                <c:pt idx="13">
                  <c:v>0.25902777777777802</c:v>
                </c:pt>
                <c:pt idx="14">
                  <c:v>0.25972222222222202</c:v>
                </c:pt>
                <c:pt idx="15">
                  <c:v>0.26041666666666702</c:v>
                </c:pt>
                <c:pt idx="16">
                  <c:v>0.26111111111111102</c:v>
                </c:pt>
                <c:pt idx="17">
                  <c:v>0.26180555555555601</c:v>
                </c:pt>
                <c:pt idx="18">
                  <c:v>0.26250000000000001</c:v>
                </c:pt>
                <c:pt idx="19">
                  <c:v>0.26319444444444401</c:v>
                </c:pt>
                <c:pt idx="20">
                  <c:v>0.26388888888888901</c:v>
                </c:pt>
                <c:pt idx="21">
                  <c:v>0.264583333333333</c:v>
                </c:pt>
                <c:pt idx="22">
                  <c:v>0.265277777777778</c:v>
                </c:pt>
                <c:pt idx="23">
                  <c:v>0.265972222222222</c:v>
                </c:pt>
                <c:pt idx="24">
                  <c:v>0.266666666666667</c:v>
                </c:pt>
                <c:pt idx="25">
                  <c:v>0.26736111111111099</c:v>
                </c:pt>
                <c:pt idx="26">
                  <c:v>0.26805555555555599</c:v>
                </c:pt>
                <c:pt idx="27">
                  <c:v>0.26874999999999999</c:v>
                </c:pt>
                <c:pt idx="28">
                  <c:v>0.26944444444444399</c:v>
                </c:pt>
                <c:pt idx="29">
                  <c:v>0.27013888888888898</c:v>
                </c:pt>
                <c:pt idx="30">
                  <c:v>0.27083333333333298</c:v>
                </c:pt>
                <c:pt idx="31">
                  <c:v>0.27152777777777798</c:v>
                </c:pt>
                <c:pt idx="32">
                  <c:v>0.27222222222222198</c:v>
                </c:pt>
                <c:pt idx="33">
                  <c:v>0.27291666666666697</c:v>
                </c:pt>
                <c:pt idx="34">
                  <c:v>0.27361111111111103</c:v>
                </c:pt>
                <c:pt idx="35">
                  <c:v>0.27430555555555602</c:v>
                </c:pt>
                <c:pt idx="36">
                  <c:v>0.27500000000000002</c:v>
                </c:pt>
                <c:pt idx="37">
                  <c:v>0.27569444444444402</c:v>
                </c:pt>
                <c:pt idx="38">
                  <c:v>0.27638888888888902</c:v>
                </c:pt>
                <c:pt idx="39">
                  <c:v>0.27708333333333302</c:v>
                </c:pt>
                <c:pt idx="40">
                  <c:v>0.27777777777777801</c:v>
                </c:pt>
                <c:pt idx="41">
                  <c:v>0.27847222222222201</c:v>
                </c:pt>
                <c:pt idx="42">
                  <c:v>0.27916666666666701</c:v>
                </c:pt>
                <c:pt idx="43">
                  <c:v>0.27986111111111101</c:v>
                </c:pt>
                <c:pt idx="44">
                  <c:v>0.280555555555556</c:v>
                </c:pt>
                <c:pt idx="45">
                  <c:v>0.28125</c:v>
                </c:pt>
                <c:pt idx="46">
                  <c:v>0.281944444444444</c:v>
                </c:pt>
                <c:pt idx="47">
                  <c:v>0.28263888888888899</c:v>
                </c:pt>
                <c:pt idx="48">
                  <c:v>0.28333333333333299</c:v>
                </c:pt>
                <c:pt idx="49">
                  <c:v>0.28402777777777799</c:v>
                </c:pt>
                <c:pt idx="50">
                  <c:v>0.28472222222222199</c:v>
                </c:pt>
                <c:pt idx="51">
                  <c:v>0.28541666666666698</c:v>
                </c:pt>
                <c:pt idx="52">
                  <c:v>0.28611111111111098</c:v>
                </c:pt>
                <c:pt idx="53">
                  <c:v>0.28680555555555598</c:v>
                </c:pt>
                <c:pt idx="54">
                  <c:v>0.28749999999999998</c:v>
                </c:pt>
                <c:pt idx="55">
                  <c:v>0.28819444444444398</c:v>
                </c:pt>
                <c:pt idx="56">
                  <c:v>0.28888888888888897</c:v>
                </c:pt>
                <c:pt idx="57">
                  <c:v>0.28958333333333303</c:v>
                </c:pt>
                <c:pt idx="58">
                  <c:v>0.29027777777777802</c:v>
                </c:pt>
                <c:pt idx="59">
                  <c:v>0.29097222222222202</c:v>
                </c:pt>
                <c:pt idx="60">
                  <c:v>0.29166666666666702</c:v>
                </c:pt>
                <c:pt idx="61">
                  <c:v>0.29236111111111102</c:v>
                </c:pt>
                <c:pt idx="62">
                  <c:v>0.29305555555555601</c:v>
                </c:pt>
                <c:pt idx="63">
                  <c:v>0.29375000000000001</c:v>
                </c:pt>
                <c:pt idx="64">
                  <c:v>0.29444444444444401</c:v>
                </c:pt>
                <c:pt idx="65">
                  <c:v>0.29513888888888901</c:v>
                </c:pt>
                <c:pt idx="66">
                  <c:v>0.295833333333333</c:v>
                </c:pt>
                <c:pt idx="67">
                  <c:v>0.296527777777778</c:v>
                </c:pt>
                <c:pt idx="68">
                  <c:v>0.297222222222222</c:v>
                </c:pt>
                <c:pt idx="69">
                  <c:v>0.297916666666667</c:v>
                </c:pt>
                <c:pt idx="70">
                  <c:v>0.29861111111111099</c:v>
                </c:pt>
                <c:pt idx="71">
                  <c:v>0.29930555555555599</c:v>
                </c:pt>
                <c:pt idx="72">
                  <c:v>0.3</c:v>
                </c:pt>
                <c:pt idx="73">
                  <c:v>0.30069444444444399</c:v>
                </c:pt>
                <c:pt idx="74">
                  <c:v>0.30138888888888898</c:v>
                </c:pt>
                <c:pt idx="75">
                  <c:v>0.30208333333333298</c:v>
                </c:pt>
                <c:pt idx="76">
                  <c:v>0.30277777777777798</c:v>
                </c:pt>
                <c:pt idx="77">
                  <c:v>0.30347222222222198</c:v>
                </c:pt>
                <c:pt idx="78">
                  <c:v>0.30416666666666697</c:v>
                </c:pt>
                <c:pt idx="79">
                  <c:v>0.30486111111111103</c:v>
                </c:pt>
                <c:pt idx="80">
                  <c:v>0.30555555555555602</c:v>
                </c:pt>
                <c:pt idx="81">
                  <c:v>0.30625000000000002</c:v>
                </c:pt>
                <c:pt idx="82">
                  <c:v>0.30694444444444402</c:v>
                </c:pt>
                <c:pt idx="83">
                  <c:v>0.30763888888888902</c:v>
                </c:pt>
                <c:pt idx="84">
                  <c:v>0.30833333333333302</c:v>
                </c:pt>
                <c:pt idx="85">
                  <c:v>0.30902777777777801</c:v>
                </c:pt>
                <c:pt idx="86">
                  <c:v>0.30972222222222201</c:v>
                </c:pt>
                <c:pt idx="87">
                  <c:v>0.31041666666666701</c:v>
                </c:pt>
                <c:pt idx="88">
                  <c:v>0.31111111111111101</c:v>
                </c:pt>
                <c:pt idx="89">
                  <c:v>0.311805555555556</c:v>
                </c:pt>
                <c:pt idx="90">
                  <c:v>0.3125</c:v>
                </c:pt>
                <c:pt idx="91">
                  <c:v>0.313194444444444</c:v>
                </c:pt>
                <c:pt idx="92">
                  <c:v>0.31388888888888899</c:v>
                </c:pt>
                <c:pt idx="93">
                  <c:v>0.31458333333333299</c:v>
                </c:pt>
                <c:pt idx="94">
                  <c:v>0.31527777777777799</c:v>
                </c:pt>
                <c:pt idx="95">
                  <c:v>0.31597222222222199</c:v>
                </c:pt>
                <c:pt idx="96">
                  <c:v>0.31666666666666698</c:v>
                </c:pt>
                <c:pt idx="97">
                  <c:v>0.31736111111111098</c:v>
                </c:pt>
                <c:pt idx="98">
                  <c:v>0.31805555555555598</c:v>
                </c:pt>
                <c:pt idx="99">
                  <c:v>0.31874999999999998</c:v>
                </c:pt>
                <c:pt idx="100">
                  <c:v>0.31944444444444398</c:v>
                </c:pt>
                <c:pt idx="101">
                  <c:v>0.32013888888888897</c:v>
                </c:pt>
                <c:pt idx="102">
                  <c:v>0.32083333333333303</c:v>
                </c:pt>
                <c:pt idx="103">
                  <c:v>0.32152777777777802</c:v>
                </c:pt>
                <c:pt idx="104">
                  <c:v>0.32222222222222202</c:v>
                </c:pt>
                <c:pt idx="105">
                  <c:v>0.32291666666666702</c:v>
                </c:pt>
                <c:pt idx="106">
                  <c:v>0.32361111111111102</c:v>
                </c:pt>
                <c:pt idx="107">
                  <c:v>0.32430555555555601</c:v>
                </c:pt>
                <c:pt idx="108">
                  <c:v>0.32500000000000001</c:v>
                </c:pt>
                <c:pt idx="109">
                  <c:v>0.32569444444444401</c:v>
                </c:pt>
                <c:pt idx="110">
                  <c:v>0.32638888888888901</c:v>
                </c:pt>
                <c:pt idx="111">
                  <c:v>0.327083333333333</c:v>
                </c:pt>
                <c:pt idx="112">
                  <c:v>0.327777777777778</c:v>
                </c:pt>
                <c:pt idx="113">
                  <c:v>0.328472222222222</c:v>
                </c:pt>
                <c:pt idx="114">
                  <c:v>0.329166666666667</c:v>
                </c:pt>
                <c:pt idx="115">
                  <c:v>0.32986111111111099</c:v>
                </c:pt>
                <c:pt idx="116">
                  <c:v>0.33055555555555599</c:v>
                </c:pt>
                <c:pt idx="117">
                  <c:v>0.33124999999999999</c:v>
                </c:pt>
                <c:pt idx="118">
                  <c:v>0.33194444444444399</c:v>
                </c:pt>
                <c:pt idx="119">
                  <c:v>0.33263888888888898</c:v>
                </c:pt>
                <c:pt idx="120">
                  <c:v>0.33333333333333298</c:v>
                </c:pt>
                <c:pt idx="121">
                  <c:v>0.33402777777777798</c:v>
                </c:pt>
                <c:pt idx="122">
                  <c:v>0.33472222222222198</c:v>
                </c:pt>
                <c:pt idx="123">
                  <c:v>0.33541666666666697</c:v>
                </c:pt>
                <c:pt idx="124">
                  <c:v>0.33611111111111103</c:v>
                </c:pt>
                <c:pt idx="125">
                  <c:v>0.33680555555555602</c:v>
                </c:pt>
                <c:pt idx="126">
                  <c:v>0.33750000000000002</c:v>
                </c:pt>
                <c:pt idx="127">
                  <c:v>0.33819444444444402</c:v>
                </c:pt>
                <c:pt idx="128">
                  <c:v>0.33888888888888902</c:v>
                </c:pt>
                <c:pt idx="129">
                  <c:v>0.33958333333333302</c:v>
                </c:pt>
                <c:pt idx="130">
                  <c:v>0.34027777777777801</c:v>
                </c:pt>
                <c:pt idx="131">
                  <c:v>0.34097222222222201</c:v>
                </c:pt>
                <c:pt idx="132">
                  <c:v>0.34166666666666701</c:v>
                </c:pt>
                <c:pt idx="133">
                  <c:v>0.34236111111111101</c:v>
                </c:pt>
                <c:pt idx="134">
                  <c:v>0.343055555555556</c:v>
                </c:pt>
                <c:pt idx="135">
                  <c:v>0.34375</c:v>
                </c:pt>
                <c:pt idx="136">
                  <c:v>0.344444444444444</c:v>
                </c:pt>
                <c:pt idx="137">
                  <c:v>0.34513888888888899</c:v>
                </c:pt>
                <c:pt idx="138">
                  <c:v>0.34583333333333299</c:v>
                </c:pt>
                <c:pt idx="139">
                  <c:v>0.34652777777777799</c:v>
                </c:pt>
                <c:pt idx="140">
                  <c:v>0.34722222222222199</c:v>
                </c:pt>
                <c:pt idx="141">
                  <c:v>0.34791666666666698</c:v>
                </c:pt>
                <c:pt idx="142">
                  <c:v>0.34861111111111098</c:v>
                </c:pt>
                <c:pt idx="143">
                  <c:v>0.34930555555555598</c:v>
                </c:pt>
                <c:pt idx="144">
                  <c:v>0.35</c:v>
                </c:pt>
                <c:pt idx="145">
                  <c:v>0.35069444444444398</c:v>
                </c:pt>
                <c:pt idx="146">
                  <c:v>0.35138888888888897</c:v>
                </c:pt>
                <c:pt idx="147">
                  <c:v>0.35208333333333303</c:v>
                </c:pt>
                <c:pt idx="148">
                  <c:v>0.35277777777777802</c:v>
                </c:pt>
                <c:pt idx="149">
                  <c:v>0.35347222222222202</c:v>
                </c:pt>
                <c:pt idx="150">
                  <c:v>0.35416666666666702</c:v>
                </c:pt>
                <c:pt idx="151">
                  <c:v>0.35486111111111102</c:v>
                </c:pt>
                <c:pt idx="152">
                  <c:v>0.35555555555555601</c:v>
                </c:pt>
                <c:pt idx="153">
                  <c:v>0.35625000000000001</c:v>
                </c:pt>
                <c:pt idx="154">
                  <c:v>0.35694444444444401</c:v>
                </c:pt>
                <c:pt idx="155">
                  <c:v>0.35763888888888901</c:v>
                </c:pt>
                <c:pt idx="156">
                  <c:v>0.358333333333333</c:v>
                </c:pt>
                <c:pt idx="157">
                  <c:v>0.359027777777778</c:v>
                </c:pt>
                <c:pt idx="158">
                  <c:v>0.359722222222222</c:v>
                </c:pt>
                <c:pt idx="159">
                  <c:v>0.360416666666667</c:v>
                </c:pt>
                <c:pt idx="160">
                  <c:v>0.36111111111111099</c:v>
                </c:pt>
                <c:pt idx="161">
                  <c:v>0.36180555555555599</c:v>
                </c:pt>
                <c:pt idx="162">
                  <c:v>0.36249999999999999</c:v>
                </c:pt>
                <c:pt idx="163">
                  <c:v>0.36319444444444399</c:v>
                </c:pt>
                <c:pt idx="164">
                  <c:v>0.36388888888888898</c:v>
                </c:pt>
                <c:pt idx="165">
                  <c:v>0.36458333333333298</c:v>
                </c:pt>
                <c:pt idx="166">
                  <c:v>0.36527777777777798</c:v>
                </c:pt>
                <c:pt idx="167">
                  <c:v>0.36597222222222198</c:v>
                </c:pt>
                <c:pt idx="168">
                  <c:v>0.36666666666666697</c:v>
                </c:pt>
                <c:pt idx="169">
                  <c:v>0.36736111111111103</c:v>
                </c:pt>
                <c:pt idx="170">
                  <c:v>0.36805555555555602</c:v>
                </c:pt>
                <c:pt idx="171">
                  <c:v>0.36875000000000002</c:v>
                </c:pt>
                <c:pt idx="172">
                  <c:v>0.36944444444444402</c:v>
                </c:pt>
                <c:pt idx="173">
                  <c:v>0.37013888888888902</c:v>
                </c:pt>
                <c:pt idx="174">
                  <c:v>0.37083333333333302</c:v>
                </c:pt>
                <c:pt idx="175">
                  <c:v>0.37152777777777801</c:v>
                </c:pt>
                <c:pt idx="176">
                  <c:v>0.37222222222222201</c:v>
                </c:pt>
                <c:pt idx="177">
                  <c:v>0.37291666666666701</c:v>
                </c:pt>
                <c:pt idx="178">
                  <c:v>0.37361111111111101</c:v>
                </c:pt>
                <c:pt idx="179">
                  <c:v>0.374305555555556</c:v>
                </c:pt>
                <c:pt idx="180">
                  <c:v>0.375</c:v>
                </c:pt>
                <c:pt idx="181">
                  <c:v>0.375694444444444</c:v>
                </c:pt>
                <c:pt idx="182">
                  <c:v>0.37638888888888899</c:v>
                </c:pt>
                <c:pt idx="183">
                  <c:v>0.37708333333333299</c:v>
                </c:pt>
                <c:pt idx="184">
                  <c:v>0.37777777777777799</c:v>
                </c:pt>
                <c:pt idx="185">
                  <c:v>0.37847222222222199</c:v>
                </c:pt>
                <c:pt idx="186">
                  <c:v>0.37916666666666698</c:v>
                </c:pt>
                <c:pt idx="187">
                  <c:v>0.37986111111111098</c:v>
                </c:pt>
                <c:pt idx="188">
                  <c:v>0.38055555555555598</c:v>
                </c:pt>
                <c:pt idx="189">
                  <c:v>0.38124999999999998</c:v>
                </c:pt>
                <c:pt idx="190">
                  <c:v>0.38194444444444398</c:v>
                </c:pt>
                <c:pt idx="191">
                  <c:v>0.38263888888888897</c:v>
                </c:pt>
                <c:pt idx="192">
                  <c:v>0.38333333333333303</c:v>
                </c:pt>
                <c:pt idx="193">
                  <c:v>0.38402777777777802</c:v>
                </c:pt>
                <c:pt idx="194">
                  <c:v>0.38472222222222202</c:v>
                </c:pt>
                <c:pt idx="195">
                  <c:v>0.38541666666666702</c:v>
                </c:pt>
                <c:pt idx="196">
                  <c:v>0.38611111111111102</c:v>
                </c:pt>
                <c:pt idx="197">
                  <c:v>0.38680555555555601</c:v>
                </c:pt>
                <c:pt idx="198">
                  <c:v>0.38750000000000001</c:v>
                </c:pt>
                <c:pt idx="199">
                  <c:v>0.38819444444444401</c:v>
                </c:pt>
                <c:pt idx="200">
                  <c:v>0.38888888888888901</c:v>
                </c:pt>
                <c:pt idx="201">
                  <c:v>0.389583333333333</c:v>
                </c:pt>
                <c:pt idx="202">
                  <c:v>0.390277777777778</c:v>
                </c:pt>
                <c:pt idx="203">
                  <c:v>0.390972222222222</c:v>
                </c:pt>
                <c:pt idx="204">
                  <c:v>0.391666666666667</c:v>
                </c:pt>
                <c:pt idx="205">
                  <c:v>0.39236111111111099</c:v>
                </c:pt>
                <c:pt idx="206">
                  <c:v>0.39305555555555599</c:v>
                </c:pt>
                <c:pt idx="207">
                  <c:v>0.39374999999999999</c:v>
                </c:pt>
                <c:pt idx="208">
                  <c:v>0.39444444444444399</c:v>
                </c:pt>
                <c:pt idx="209">
                  <c:v>0.39513888888888898</c:v>
                </c:pt>
                <c:pt idx="210">
                  <c:v>0.39583333333333298</c:v>
                </c:pt>
                <c:pt idx="211">
                  <c:v>0.39652777777777798</c:v>
                </c:pt>
                <c:pt idx="212">
                  <c:v>0.39722222222222198</c:v>
                </c:pt>
                <c:pt idx="213">
                  <c:v>0.39791666666666697</c:v>
                </c:pt>
                <c:pt idx="214">
                  <c:v>0.39861111111111103</c:v>
                </c:pt>
                <c:pt idx="215">
                  <c:v>0.39930555555555602</c:v>
                </c:pt>
                <c:pt idx="216">
                  <c:v>0.4</c:v>
                </c:pt>
                <c:pt idx="217">
                  <c:v>0.40069444444444402</c:v>
                </c:pt>
                <c:pt idx="218">
                  <c:v>0.40138888888888902</c:v>
                </c:pt>
                <c:pt idx="219">
                  <c:v>0.40208333333333302</c:v>
                </c:pt>
                <c:pt idx="220">
                  <c:v>0.40277777777777801</c:v>
                </c:pt>
                <c:pt idx="221">
                  <c:v>0.40347222222222201</c:v>
                </c:pt>
                <c:pt idx="222">
                  <c:v>0.40416666666666701</c:v>
                </c:pt>
                <c:pt idx="223">
                  <c:v>0.40486111111111101</c:v>
                </c:pt>
                <c:pt idx="224">
                  <c:v>0.405555555555556</c:v>
                </c:pt>
                <c:pt idx="225">
                  <c:v>0.40625</c:v>
                </c:pt>
                <c:pt idx="226">
                  <c:v>0.406944444444444</c:v>
                </c:pt>
                <c:pt idx="227">
                  <c:v>0.40763888888888899</c:v>
                </c:pt>
                <c:pt idx="228">
                  <c:v>0.40833333333333299</c:v>
                </c:pt>
                <c:pt idx="229">
                  <c:v>0.40902777777777799</c:v>
                </c:pt>
                <c:pt idx="230">
                  <c:v>0.40972222222222199</c:v>
                </c:pt>
                <c:pt idx="231">
                  <c:v>0.41041666666666698</c:v>
                </c:pt>
                <c:pt idx="232">
                  <c:v>0.41111111111111098</c:v>
                </c:pt>
                <c:pt idx="233">
                  <c:v>0.41180555555555598</c:v>
                </c:pt>
                <c:pt idx="234">
                  <c:v>0.41249999999999998</c:v>
                </c:pt>
                <c:pt idx="235">
                  <c:v>0.41319444444444398</c:v>
                </c:pt>
                <c:pt idx="236">
                  <c:v>0.41388888888888897</c:v>
                </c:pt>
                <c:pt idx="237">
                  <c:v>0.41458333333333303</c:v>
                </c:pt>
                <c:pt idx="238">
                  <c:v>0.41527777777777802</c:v>
                </c:pt>
                <c:pt idx="239">
                  <c:v>0.41597222222222202</c:v>
                </c:pt>
                <c:pt idx="240">
                  <c:v>0.41666666666666702</c:v>
                </c:pt>
                <c:pt idx="241">
                  <c:v>0.41736111111111102</c:v>
                </c:pt>
                <c:pt idx="242">
                  <c:v>0.41805555555555601</c:v>
                </c:pt>
                <c:pt idx="243">
                  <c:v>0.41875000000000001</c:v>
                </c:pt>
                <c:pt idx="244">
                  <c:v>0.41944444444444401</c:v>
                </c:pt>
                <c:pt idx="245">
                  <c:v>0.42013888888888901</c:v>
                </c:pt>
                <c:pt idx="246">
                  <c:v>0.420833333333333</c:v>
                </c:pt>
                <c:pt idx="247">
                  <c:v>0.421527777777778</c:v>
                </c:pt>
                <c:pt idx="248">
                  <c:v>0.422222222222222</c:v>
                </c:pt>
                <c:pt idx="249">
                  <c:v>0.422916666666667</c:v>
                </c:pt>
                <c:pt idx="250">
                  <c:v>0.42361111111111099</c:v>
                </c:pt>
                <c:pt idx="251">
                  <c:v>0.42430555555555599</c:v>
                </c:pt>
                <c:pt idx="252">
                  <c:v>0.42499999999999999</c:v>
                </c:pt>
                <c:pt idx="253">
                  <c:v>0.42569444444444399</c:v>
                </c:pt>
                <c:pt idx="254">
                  <c:v>0.42638888888888898</c:v>
                </c:pt>
                <c:pt idx="255">
                  <c:v>0.42708333333333298</c:v>
                </c:pt>
                <c:pt idx="256">
                  <c:v>0.42777777777777798</c:v>
                </c:pt>
                <c:pt idx="257">
                  <c:v>0.42847222222222198</c:v>
                </c:pt>
                <c:pt idx="258">
                  <c:v>0.42916666666666697</c:v>
                </c:pt>
                <c:pt idx="259">
                  <c:v>0.42986111111111103</c:v>
                </c:pt>
                <c:pt idx="260">
                  <c:v>0.43055555555555602</c:v>
                </c:pt>
                <c:pt idx="261">
                  <c:v>0.43125000000000002</c:v>
                </c:pt>
                <c:pt idx="262">
                  <c:v>0.43194444444444402</c:v>
                </c:pt>
                <c:pt idx="263">
                  <c:v>0.43263888888888902</c:v>
                </c:pt>
                <c:pt idx="264">
                  <c:v>0.43333333333333302</c:v>
                </c:pt>
                <c:pt idx="265">
                  <c:v>0.43402777777777801</c:v>
                </c:pt>
                <c:pt idx="266">
                  <c:v>0.43472222222222201</c:v>
                </c:pt>
                <c:pt idx="267">
                  <c:v>0.43541666666666701</c:v>
                </c:pt>
                <c:pt idx="268">
                  <c:v>0.43611111111111101</c:v>
                </c:pt>
                <c:pt idx="269">
                  <c:v>0.436805555555556</c:v>
                </c:pt>
                <c:pt idx="270">
                  <c:v>0.4375</c:v>
                </c:pt>
                <c:pt idx="271">
                  <c:v>0.438194444444444</c:v>
                </c:pt>
                <c:pt idx="272">
                  <c:v>0.43888888888888899</c:v>
                </c:pt>
                <c:pt idx="273">
                  <c:v>0.43958333333333299</c:v>
                </c:pt>
                <c:pt idx="274">
                  <c:v>0.44027777777777799</c:v>
                </c:pt>
                <c:pt idx="275">
                  <c:v>0.44097222222222199</c:v>
                </c:pt>
                <c:pt idx="276">
                  <c:v>0.44166666666666698</c:v>
                </c:pt>
                <c:pt idx="277">
                  <c:v>0.44236111111111098</c:v>
                </c:pt>
                <c:pt idx="278">
                  <c:v>0.44305555555555598</c:v>
                </c:pt>
                <c:pt idx="279">
                  <c:v>0.44374999999999998</c:v>
                </c:pt>
                <c:pt idx="280">
                  <c:v>0.44444444444444398</c:v>
                </c:pt>
                <c:pt idx="281">
                  <c:v>0.44513888888888897</c:v>
                </c:pt>
                <c:pt idx="282">
                  <c:v>0.44583333333333303</c:v>
                </c:pt>
                <c:pt idx="283">
                  <c:v>0.44652777777777802</c:v>
                </c:pt>
                <c:pt idx="284">
                  <c:v>0.44722222222222202</c:v>
                </c:pt>
                <c:pt idx="285">
                  <c:v>0.44791666666666702</c:v>
                </c:pt>
                <c:pt idx="286">
                  <c:v>0.44861111111111102</c:v>
                </c:pt>
                <c:pt idx="287">
                  <c:v>0.44930555555555601</c:v>
                </c:pt>
                <c:pt idx="288">
                  <c:v>0.45</c:v>
                </c:pt>
                <c:pt idx="289">
                  <c:v>0.45069444444444401</c:v>
                </c:pt>
                <c:pt idx="290">
                  <c:v>0.45138888888888901</c:v>
                </c:pt>
                <c:pt idx="291">
                  <c:v>0.452083333333333</c:v>
                </c:pt>
                <c:pt idx="292">
                  <c:v>0.452777777777778</c:v>
                </c:pt>
                <c:pt idx="293">
                  <c:v>0.453472222222222</c:v>
                </c:pt>
                <c:pt idx="294">
                  <c:v>0.454166666666667</c:v>
                </c:pt>
                <c:pt idx="295">
                  <c:v>0.45486111111111099</c:v>
                </c:pt>
                <c:pt idx="296">
                  <c:v>0.45555555555555599</c:v>
                </c:pt>
                <c:pt idx="297">
                  <c:v>0.45624999999999999</c:v>
                </c:pt>
                <c:pt idx="298">
                  <c:v>0.45694444444444399</c:v>
                </c:pt>
                <c:pt idx="299">
                  <c:v>0.45763888888888898</c:v>
                </c:pt>
                <c:pt idx="300">
                  <c:v>0.45833333333333298</c:v>
                </c:pt>
                <c:pt idx="301">
                  <c:v>0.45902777777777798</c:v>
                </c:pt>
                <c:pt idx="302">
                  <c:v>0.45972222222222198</c:v>
                </c:pt>
                <c:pt idx="303">
                  <c:v>0.46041666666666697</c:v>
                </c:pt>
                <c:pt idx="304">
                  <c:v>0.46111111111111103</c:v>
                </c:pt>
                <c:pt idx="305">
                  <c:v>0.46180555555555602</c:v>
                </c:pt>
                <c:pt idx="306">
                  <c:v>0.46250000000000002</c:v>
                </c:pt>
                <c:pt idx="307">
                  <c:v>0.46319444444444402</c:v>
                </c:pt>
                <c:pt idx="308">
                  <c:v>0.46388888888888902</c:v>
                </c:pt>
                <c:pt idx="309">
                  <c:v>0.46458333333333302</c:v>
                </c:pt>
                <c:pt idx="310">
                  <c:v>0.46527777777777801</c:v>
                </c:pt>
                <c:pt idx="311">
                  <c:v>0.46597222222222201</c:v>
                </c:pt>
                <c:pt idx="312">
                  <c:v>0.46666666666666701</c:v>
                </c:pt>
                <c:pt idx="313">
                  <c:v>0.46736111111111101</c:v>
                </c:pt>
                <c:pt idx="314">
                  <c:v>0.468055555555556</c:v>
                </c:pt>
                <c:pt idx="315">
                  <c:v>0.46875</c:v>
                </c:pt>
                <c:pt idx="316">
                  <c:v>0.469444444444444</c:v>
                </c:pt>
                <c:pt idx="317">
                  <c:v>0.47013888888888899</c:v>
                </c:pt>
                <c:pt idx="318">
                  <c:v>0.47083333333333299</c:v>
                </c:pt>
                <c:pt idx="319">
                  <c:v>0.47152777777777799</c:v>
                </c:pt>
                <c:pt idx="320">
                  <c:v>0.47222222222222199</c:v>
                </c:pt>
                <c:pt idx="321">
                  <c:v>0.47291666666666698</c:v>
                </c:pt>
                <c:pt idx="322">
                  <c:v>0.47361111111111098</c:v>
                </c:pt>
                <c:pt idx="323">
                  <c:v>0.47430555555555598</c:v>
                </c:pt>
                <c:pt idx="324">
                  <c:v>0.47499999999999998</c:v>
                </c:pt>
                <c:pt idx="325">
                  <c:v>0.47569444444444398</c:v>
                </c:pt>
                <c:pt idx="326">
                  <c:v>0.47638888888888897</c:v>
                </c:pt>
                <c:pt idx="327">
                  <c:v>0.47708333333333303</c:v>
                </c:pt>
                <c:pt idx="328">
                  <c:v>0.47777777777777802</c:v>
                </c:pt>
                <c:pt idx="329">
                  <c:v>0.47847222222222202</c:v>
                </c:pt>
                <c:pt idx="330">
                  <c:v>0.47916666666666702</c:v>
                </c:pt>
                <c:pt idx="331">
                  <c:v>0.47986111111111102</c:v>
                </c:pt>
                <c:pt idx="332">
                  <c:v>0.48055555555555601</c:v>
                </c:pt>
                <c:pt idx="333">
                  <c:v>0.48125000000000001</c:v>
                </c:pt>
                <c:pt idx="334">
                  <c:v>0.48194444444444401</c:v>
                </c:pt>
                <c:pt idx="335">
                  <c:v>0.48263888888888901</c:v>
                </c:pt>
                <c:pt idx="336">
                  <c:v>0.483333333333333</c:v>
                </c:pt>
                <c:pt idx="337">
                  <c:v>0.484027777777778</c:v>
                </c:pt>
                <c:pt idx="338">
                  <c:v>0.484722222222222</c:v>
                </c:pt>
                <c:pt idx="339">
                  <c:v>0.485416666666667</c:v>
                </c:pt>
                <c:pt idx="340">
                  <c:v>0.48611111111111099</c:v>
                </c:pt>
                <c:pt idx="341">
                  <c:v>0.48680555555555599</c:v>
                </c:pt>
                <c:pt idx="342">
                  <c:v>0.48749999999999999</c:v>
                </c:pt>
                <c:pt idx="343">
                  <c:v>0.48819444444444399</c:v>
                </c:pt>
                <c:pt idx="344">
                  <c:v>0.48888888888888898</c:v>
                </c:pt>
                <c:pt idx="345">
                  <c:v>0.48958333333333298</c:v>
                </c:pt>
                <c:pt idx="346">
                  <c:v>0.49027777777777798</c:v>
                </c:pt>
                <c:pt idx="347">
                  <c:v>0.49097222222222198</c:v>
                </c:pt>
                <c:pt idx="348">
                  <c:v>0.49166666666666697</c:v>
                </c:pt>
                <c:pt idx="349">
                  <c:v>0.49236111111111103</c:v>
                </c:pt>
                <c:pt idx="350">
                  <c:v>0.49305555555555602</c:v>
                </c:pt>
                <c:pt idx="351">
                  <c:v>0.49375000000000002</c:v>
                </c:pt>
                <c:pt idx="352">
                  <c:v>0.49444444444444402</c:v>
                </c:pt>
                <c:pt idx="353">
                  <c:v>0.49513888888888902</c:v>
                </c:pt>
                <c:pt idx="354">
                  <c:v>0.49583333333333302</c:v>
                </c:pt>
                <c:pt idx="355">
                  <c:v>0.49652777777777801</c:v>
                </c:pt>
                <c:pt idx="356">
                  <c:v>0.49722222222222201</c:v>
                </c:pt>
                <c:pt idx="357">
                  <c:v>0.49791666666666701</c:v>
                </c:pt>
                <c:pt idx="358">
                  <c:v>0.49861111111111101</c:v>
                </c:pt>
                <c:pt idx="359">
                  <c:v>0.499305555555556</c:v>
                </c:pt>
                <c:pt idx="360">
                  <c:v>0.5</c:v>
                </c:pt>
                <c:pt idx="361">
                  <c:v>0.500694444444444</c:v>
                </c:pt>
                <c:pt idx="362">
                  <c:v>0.50138888888888899</c:v>
                </c:pt>
                <c:pt idx="363">
                  <c:v>0.50208333333333299</c:v>
                </c:pt>
                <c:pt idx="364">
                  <c:v>0.50277777777777799</c:v>
                </c:pt>
                <c:pt idx="365">
                  <c:v>0.50347222222222199</c:v>
                </c:pt>
                <c:pt idx="366">
                  <c:v>0.50416666666666698</c:v>
                </c:pt>
                <c:pt idx="367">
                  <c:v>0.50486111111111098</c:v>
                </c:pt>
                <c:pt idx="368">
                  <c:v>0.50555555555555598</c:v>
                </c:pt>
                <c:pt idx="369">
                  <c:v>0.50624999999999998</c:v>
                </c:pt>
                <c:pt idx="370">
                  <c:v>0.50694444444444398</c:v>
                </c:pt>
                <c:pt idx="371">
                  <c:v>0.50763888888888897</c:v>
                </c:pt>
                <c:pt idx="372">
                  <c:v>0.50833333333333297</c:v>
                </c:pt>
                <c:pt idx="373">
                  <c:v>0.50902777777777797</c:v>
                </c:pt>
                <c:pt idx="374">
                  <c:v>0.50972222222222197</c:v>
                </c:pt>
                <c:pt idx="375">
                  <c:v>0.51041666666666696</c:v>
                </c:pt>
                <c:pt idx="376">
                  <c:v>0.51111111111111096</c:v>
                </c:pt>
                <c:pt idx="377">
                  <c:v>0.51180555555555596</c:v>
                </c:pt>
                <c:pt idx="378">
                  <c:v>0.51249999999999996</c:v>
                </c:pt>
                <c:pt idx="379">
                  <c:v>0.51319444444444495</c:v>
                </c:pt>
                <c:pt idx="380">
                  <c:v>0.51388888888888895</c:v>
                </c:pt>
                <c:pt idx="381">
                  <c:v>0.51458333333333295</c:v>
                </c:pt>
                <c:pt idx="382">
                  <c:v>0.51527777777777795</c:v>
                </c:pt>
                <c:pt idx="383">
                  <c:v>0.51597222222222205</c:v>
                </c:pt>
                <c:pt idx="384">
                  <c:v>0.51666666666666705</c:v>
                </c:pt>
                <c:pt idx="385">
                  <c:v>0.51736111111111105</c:v>
                </c:pt>
                <c:pt idx="386">
                  <c:v>0.51805555555555605</c:v>
                </c:pt>
                <c:pt idx="387">
                  <c:v>0.51875000000000004</c:v>
                </c:pt>
                <c:pt idx="388">
                  <c:v>0.51944444444444404</c:v>
                </c:pt>
                <c:pt idx="389">
                  <c:v>0.52013888888888904</c:v>
                </c:pt>
                <c:pt idx="390">
                  <c:v>0.52083333333333304</c:v>
                </c:pt>
                <c:pt idx="391">
                  <c:v>0.52152777777777803</c:v>
                </c:pt>
                <c:pt idx="392">
                  <c:v>0.52222222222222203</c:v>
                </c:pt>
                <c:pt idx="393">
                  <c:v>0.52291666666666703</c:v>
                </c:pt>
                <c:pt idx="394">
                  <c:v>0.52361111111111103</c:v>
                </c:pt>
                <c:pt idx="395">
                  <c:v>0.52430555555555602</c:v>
                </c:pt>
                <c:pt idx="396">
                  <c:v>0.52500000000000002</c:v>
                </c:pt>
                <c:pt idx="397">
                  <c:v>0.52569444444444402</c:v>
                </c:pt>
                <c:pt idx="398">
                  <c:v>0.52638888888888902</c:v>
                </c:pt>
                <c:pt idx="399">
                  <c:v>0.52708333333333302</c:v>
                </c:pt>
                <c:pt idx="400">
                  <c:v>0.52777777777777801</c:v>
                </c:pt>
                <c:pt idx="401">
                  <c:v>0.52847222222222201</c:v>
                </c:pt>
                <c:pt idx="402">
                  <c:v>0.52916666666666701</c:v>
                </c:pt>
                <c:pt idx="403">
                  <c:v>0.52986111111111101</c:v>
                </c:pt>
                <c:pt idx="404">
                  <c:v>0.530555555555556</c:v>
                </c:pt>
                <c:pt idx="405">
                  <c:v>0.53125</c:v>
                </c:pt>
                <c:pt idx="406">
                  <c:v>0.531944444444444</c:v>
                </c:pt>
                <c:pt idx="407">
                  <c:v>0.53263888888888899</c:v>
                </c:pt>
                <c:pt idx="408">
                  <c:v>0.53333333333333299</c:v>
                </c:pt>
                <c:pt idx="409">
                  <c:v>0.53402777777777799</c:v>
                </c:pt>
                <c:pt idx="410">
                  <c:v>0.53472222222222199</c:v>
                </c:pt>
                <c:pt idx="411">
                  <c:v>0.53541666666666698</c:v>
                </c:pt>
                <c:pt idx="412">
                  <c:v>0.53611111111111098</c:v>
                </c:pt>
                <c:pt idx="413">
                  <c:v>0.53680555555555598</c:v>
                </c:pt>
                <c:pt idx="414">
                  <c:v>0.53749999999999998</c:v>
                </c:pt>
                <c:pt idx="415">
                  <c:v>0.53819444444444398</c:v>
                </c:pt>
                <c:pt idx="416">
                  <c:v>0.53888888888888897</c:v>
                </c:pt>
                <c:pt idx="417">
                  <c:v>0.53958333333333297</c:v>
                </c:pt>
                <c:pt idx="418">
                  <c:v>0.54027777777777797</c:v>
                </c:pt>
                <c:pt idx="419">
                  <c:v>0.54097222222222197</c:v>
                </c:pt>
                <c:pt idx="420">
                  <c:v>0.54166666666666696</c:v>
                </c:pt>
                <c:pt idx="421">
                  <c:v>0.54236111111111096</c:v>
                </c:pt>
                <c:pt idx="422">
                  <c:v>0.54305555555555596</c:v>
                </c:pt>
                <c:pt idx="423">
                  <c:v>0.54374999999999996</c:v>
                </c:pt>
                <c:pt idx="424">
                  <c:v>0.54444444444444495</c:v>
                </c:pt>
                <c:pt idx="425">
                  <c:v>0.54513888888888895</c:v>
                </c:pt>
                <c:pt idx="426">
                  <c:v>0.54583333333333295</c:v>
                </c:pt>
                <c:pt idx="427">
                  <c:v>0.54652777777777795</c:v>
                </c:pt>
                <c:pt idx="428">
                  <c:v>0.54722222222222205</c:v>
                </c:pt>
                <c:pt idx="429">
                  <c:v>0.54791666666666705</c:v>
                </c:pt>
                <c:pt idx="430">
                  <c:v>0.54861111111111105</c:v>
                </c:pt>
                <c:pt idx="431">
                  <c:v>0.54930555555555605</c:v>
                </c:pt>
                <c:pt idx="432">
                  <c:v>0.55000000000000004</c:v>
                </c:pt>
                <c:pt idx="433">
                  <c:v>0.55069444444444404</c:v>
                </c:pt>
                <c:pt idx="434">
                  <c:v>0.55138888888888904</c:v>
                </c:pt>
                <c:pt idx="435">
                  <c:v>0.55208333333333304</c:v>
                </c:pt>
                <c:pt idx="436">
                  <c:v>0.55277777777777803</c:v>
                </c:pt>
                <c:pt idx="437">
                  <c:v>0.55347222222222203</c:v>
                </c:pt>
                <c:pt idx="438">
                  <c:v>0.55416666666666703</c:v>
                </c:pt>
                <c:pt idx="439">
                  <c:v>0.55486111111111103</c:v>
                </c:pt>
                <c:pt idx="440">
                  <c:v>0.55555555555555602</c:v>
                </c:pt>
                <c:pt idx="441">
                  <c:v>0.55625000000000002</c:v>
                </c:pt>
                <c:pt idx="442">
                  <c:v>0.55694444444444402</c:v>
                </c:pt>
                <c:pt idx="443">
                  <c:v>0.55763888888888902</c:v>
                </c:pt>
                <c:pt idx="444">
                  <c:v>0.55833333333333302</c:v>
                </c:pt>
                <c:pt idx="445">
                  <c:v>0.55902777777777801</c:v>
                </c:pt>
                <c:pt idx="446">
                  <c:v>0.55972222222222201</c:v>
                </c:pt>
                <c:pt idx="447">
                  <c:v>0.56041666666666701</c:v>
                </c:pt>
                <c:pt idx="448">
                  <c:v>0.56111111111111101</c:v>
                </c:pt>
                <c:pt idx="449">
                  <c:v>0.561805555555556</c:v>
                </c:pt>
                <c:pt idx="450">
                  <c:v>0.5625</c:v>
                </c:pt>
                <c:pt idx="451">
                  <c:v>0.563194444444444</c:v>
                </c:pt>
                <c:pt idx="452">
                  <c:v>0.56388888888888899</c:v>
                </c:pt>
                <c:pt idx="453">
                  <c:v>0.56458333333333299</c:v>
                </c:pt>
                <c:pt idx="454">
                  <c:v>0.56527777777777799</c:v>
                </c:pt>
                <c:pt idx="455">
                  <c:v>0.56597222222222199</c:v>
                </c:pt>
                <c:pt idx="456">
                  <c:v>0.56666666666666698</c:v>
                </c:pt>
                <c:pt idx="457">
                  <c:v>0.56736111111111098</c:v>
                </c:pt>
                <c:pt idx="458">
                  <c:v>0.56805555555555598</c:v>
                </c:pt>
                <c:pt idx="459">
                  <c:v>0.56874999999999998</c:v>
                </c:pt>
                <c:pt idx="460">
                  <c:v>0.56944444444444398</c:v>
                </c:pt>
                <c:pt idx="461">
                  <c:v>0.57013888888888897</c:v>
                </c:pt>
                <c:pt idx="462">
                  <c:v>0.57083333333333297</c:v>
                </c:pt>
                <c:pt idx="463">
                  <c:v>0.57152777777777797</c:v>
                </c:pt>
                <c:pt idx="464">
                  <c:v>0.57222222222222197</c:v>
                </c:pt>
                <c:pt idx="465">
                  <c:v>0.57291666666666696</c:v>
                </c:pt>
                <c:pt idx="466">
                  <c:v>0.57361111111111096</c:v>
                </c:pt>
                <c:pt idx="467">
                  <c:v>0.57430555555555596</c:v>
                </c:pt>
                <c:pt idx="468">
                  <c:v>0.57499999999999996</c:v>
                </c:pt>
                <c:pt idx="469">
                  <c:v>0.57569444444444495</c:v>
                </c:pt>
                <c:pt idx="470">
                  <c:v>0.57638888888888895</c:v>
                </c:pt>
                <c:pt idx="471">
                  <c:v>0.57708333333333295</c:v>
                </c:pt>
                <c:pt idx="472">
                  <c:v>0.57777777777777795</c:v>
                </c:pt>
                <c:pt idx="473">
                  <c:v>0.57847222222222205</c:v>
                </c:pt>
                <c:pt idx="474">
                  <c:v>0.57916666666666705</c:v>
                </c:pt>
                <c:pt idx="475">
                  <c:v>0.57986111111111105</c:v>
                </c:pt>
                <c:pt idx="476">
                  <c:v>0.58055555555555605</c:v>
                </c:pt>
                <c:pt idx="477">
                  <c:v>0.58125000000000004</c:v>
                </c:pt>
                <c:pt idx="478">
                  <c:v>0.58194444444444404</c:v>
                </c:pt>
                <c:pt idx="479">
                  <c:v>0.58263888888888904</c:v>
                </c:pt>
                <c:pt idx="480">
                  <c:v>0.58333333333333304</c:v>
                </c:pt>
                <c:pt idx="481">
                  <c:v>0.58402777777777803</c:v>
                </c:pt>
                <c:pt idx="482">
                  <c:v>0.58472222222222203</c:v>
                </c:pt>
                <c:pt idx="483">
                  <c:v>0.58541666666666703</c:v>
                </c:pt>
                <c:pt idx="484">
                  <c:v>0.58611111111111103</c:v>
                </c:pt>
                <c:pt idx="485">
                  <c:v>0.58680555555555602</c:v>
                </c:pt>
                <c:pt idx="486">
                  <c:v>0.58750000000000002</c:v>
                </c:pt>
                <c:pt idx="487">
                  <c:v>0.58819444444444402</c:v>
                </c:pt>
                <c:pt idx="488">
                  <c:v>0.58888888888888902</c:v>
                </c:pt>
                <c:pt idx="489">
                  <c:v>0.58958333333333302</c:v>
                </c:pt>
                <c:pt idx="490">
                  <c:v>0.59027777777777801</c:v>
                </c:pt>
                <c:pt idx="491">
                  <c:v>0.59097222222222201</c:v>
                </c:pt>
                <c:pt idx="492">
                  <c:v>0.59166666666666701</c:v>
                </c:pt>
                <c:pt idx="493">
                  <c:v>0.59236111111111101</c:v>
                </c:pt>
                <c:pt idx="494">
                  <c:v>0.593055555555556</c:v>
                </c:pt>
                <c:pt idx="495">
                  <c:v>0.59375</c:v>
                </c:pt>
                <c:pt idx="496">
                  <c:v>0.594444444444444</c:v>
                </c:pt>
                <c:pt idx="497">
                  <c:v>0.59513888888888899</c:v>
                </c:pt>
                <c:pt idx="498">
                  <c:v>0.59583333333333299</c:v>
                </c:pt>
                <c:pt idx="499">
                  <c:v>0.59652777777777799</c:v>
                </c:pt>
                <c:pt idx="500">
                  <c:v>0.59722222222222199</c:v>
                </c:pt>
                <c:pt idx="501">
                  <c:v>0.59791666666666698</c:v>
                </c:pt>
                <c:pt idx="502">
                  <c:v>0.59861111111111098</c:v>
                </c:pt>
                <c:pt idx="503">
                  <c:v>0.59930555555555598</c:v>
                </c:pt>
                <c:pt idx="504">
                  <c:v>0.6</c:v>
                </c:pt>
                <c:pt idx="505">
                  <c:v>0.60069444444444398</c:v>
                </c:pt>
                <c:pt idx="506">
                  <c:v>0.60138888888888897</c:v>
                </c:pt>
                <c:pt idx="507">
                  <c:v>0.60208333333333297</c:v>
                </c:pt>
                <c:pt idx="508">
                  <c:v>0.60277777777777797</c:v>
                </c:pt>
                <c:pt idx="509">
                  <c:v>0.60347222222222197</c:v>
                </c:pt>
                <c:pt idx="510">
                  <c:v>0.60416666666666696</c:v>
                </c:pt>
                <c:pt idx="511">
                  <c:v>0.60486111111111096</c:v>
                </c:pt>
                <c:pt idx="512">
                  <c:v>0.60555555555555596</c:v>
                </c:pt>
                <c:pt idx="513">
                  <c:v>0.60624999999999996</c:v>
                </c:pt>
                <c:pt idx="514">
                  <c:v>0.60694444444444495</c:v>
                </c:pt>
                <c:pt idx="515">
                  <c:v>0.60763888888888895</c:v>
                </c:pt>
                <c:pt idx="516">
                  <c:v>0.60833333333333295</c:v>
                </c:pt>
                <c:pt idx="517">
                  <c:v>0.60902777777777795</c:v>
                </c:pt>
                <c:pt idx="518">
                  <c:v>0.60972222222222205</c:v>
                </c:pt>
                <c:pt idx="519">
                  <c:v>0.61041666666666705</c:v>
                </c:pt>
                <c:pt idx="520">
                  <c:v>0.61111111111111105</c:v>
                </c:pt>
                <c:pt idx="521">
                  <c:v>0.61180555555555605</c:v>
                </c:pt>
                <c:pt idx="522">
                  <c:v>0.61250000000000004</c:v>
                </c:pt>
                <c:pt idx="523">
                  <c:v>0.61319444444444404</c:v>
                </c:pt>
                <c:pt idx="524">
                  <c:v>0.61388888888888904</c:v>
                </c:pt>
                <c:pt idx="525">
                  <c:v>0.61458333333333304</c:v>
                </c:pt>
                <c:pt idx="526">
                  <c:v>0.61527777777777803</c:v>
                </c:pt>
                <c:pt idx="527">
                  <c:v>0.61597222222222203</c:v>
                </c:pt>
                <c:pt idx="528">
                  <c:v>0.61666666666666703</c:v>
                </c:pt>
                <c:pt idx="529">
                  <c:v>0.61736111111111103</c:v>
                </c:pt>
                <c:pt idx="530">
                  <c:v>0.61805555555555602</c:v>
                </c:pt>
                <c:pt idx="531">
                  <c:v>0.61875000000000002</c:v>
                </c:pt>
                <c:pt idx="532">
                  <c:v>0.61944444444444402</c:v>
                </c:pt>
                <c:pt idx="533">
                  <c:v>0.62013888888888902</c:v>
                </c:pt>
                <c:pt idx="534">
                  <c:v>0.62083333333333302</c:v>
                </c:pt>
                <c:pt idx="535">
                  <c:v>0.62152777777777801</c:v>
                </c:pt>
                <c:pt idx="536">
                  <c:v>0.62222222222222201</c:v>
                </c:pt>
                <c:pt idx="537">
                  <c:v>0.62291666666666701</c:v>
                </c:pt>
                <c:pt idx="538">
                  <c:v>0.62361111111111101</c:v>
                </c:pt>
                <c:pt idx="539">
                  <c:v>0.624305555555556</c:v>
                </c:pt>
                <c:pt idx="540">
                  <c:v>0.625</c:v>
                </c:pt>
                <c:pt idx="541">
                  <c:v>0.625694444444444</c:v>
                </c:pt>
                <c:pt idx="542">
                  <c:v>0.62638888888888899</c:v>
                </c:pt>
                <c:pt idx="543">
                  <c:v>0.62708333333333299</c:v>
                </c:pt>
                <c:pt idx="544">
                  <c:v>0.62777777777777799</c:v>
                </c:pt>
                <c:pt idx="545">
                  <c:v>0.62847222222222199</c:v>
                </c:pt>
                <c:pt idx="546">
                  <c:v>0.62916666666666698</c:v>
                </c:pt>
                <c:pt idx="547">
                  <c:v>0.62986111111111098</c:v>
                </c:pt>
                <c:pt idx="548">
                  <c:v>0.63055555555555598</c:v>
                </c:pt>
                <c:pt idx="549">
                  <c:v>0.63124999999999998</c:v>
                </c:pt>
                <c:pt idx="550">
                  <c:v>0.63194444444444398</c:v>
                </c:pt>
                <c:pt idx="551">
                  <c:v>0.63263888888888897</c:v>
                </c:pt>
                <c:pt idx="552">
                  <c:v>0.63333333333333297</c:v>
                </c:pt>
                <c:pt idx="553">
                  <c:v>0.63402777777777797</c:v>
                </c:pt>
                <c:pt idx="554">
                  <c:v>0.63472222222222197</c:v>
                </c:pt>
                <c:pt idx="555">
                  <c:v>0.63541666666666696</c:v>
                </c:pt>
                <c:pt idx="556">
                  <c:v>0.63611111111111096</c:v>
                </c:pt>
                <c:pt idx="557">
                  <c:v>0.63680555555555596</c:v>
                </c:pt>
                <c:pt idx="558">
                  <c:v>0.63749999999999996</c:v>
                </c:pt>
                <c:pt idx="559">
                  <c:v>0.63819444444444495</c:v>
                </c:pt>
                <c:pt idx="560">
                  <c:v>0.63888888888888895</c:v>
                </c:pt>
                <c:pt idx="561">
                  <c:v>0.63958333333333295</c:v>
                </c:pt>
                <c:pt idx="562">
                  <c:v>0.64027777777777795</c:v>
                </c:pt>
                <c:pt idx="563">
                  <c:v>0.64097222222222205</c:v>
                </c:pt>
                <c:pt idx="564">
                  <c:v>0.64166666666666705</c:v>
                </c:pt>
                <c:pt idx="565">
                  <c:v>0.64236111111111105</c:v>
                </c:pt>
                <c:pt idx="566">
                  <c:v>0.64305555555555605</c:v>
                </c:pt>
                <c:pt idx="567">
                  <c:v>0.64375000000000004</c:v>
                </c:pt>
                <c:pt idx="568">
                  <c:v>0.64444444444444404</c:v>
                </c:pt>
                <c:pt idx="569">
                  <c:v>0.64513888888888904</c:v>
                </c:pt>
                <c:pt idx="570">
                  <c:v>0.64583333333333304</c:v>
                </c:pt>
                <c:pt idx="571">
                  <c:v>0.64652777777777803</c:v>
                </c:pt>
                <c:pt idx="572">
                  <c:v>0.64722222222222203</c:v>
                </c:pt>
                <c:pt idx="573">
                  <c:v>0.64791666666666703</c:v>
                </c:pt>
                <c:pt idx="574">
                  <c:v>0.64861111111111103</c:v>
                </c:pt>
                <c:pt idx="575">
                  <c:v>0.64930555555555602</c:v>
                </c:pt>
                <c:pt idx="576">
                  <c:v>0.65</c:v>
                </c:pt>
                <c:pt idx="577">
                  <c:v>0.65069444444444402</c:v>
                </c:pt>
                <c:pt idx="578">
                  <c:v>0.65138888888888902</c:v>
                </c:pt>
                <c:pt idx="579">
                  <c:v>0.65208333333333302</c:v>
                </c:pt>
                <c:pt idx="580">
                  <c:v>0.65277777777777801</c:v>
                </c:pt>
                <c:pt idx="581">
                  <c:v>0.65347222222222201</c:v>
                </c:pt>
                <c:pt idx="582">
                  <c:v>0.65416666666666701</c:v>
                </c:pt>
                <c:pt idx="583">
                  <c:v>0.65486111111111101</c:v>
                </c:pt>
                <c:pt idx="584">
                  <c:v>0.655555555555556</c:v>
                </c:pt>
                <c:pt idx="585">
                  <c:v>0.65625</c:v>
                </c:pt>
                <c:pt idx="586">
                  <c:v>0.656944444444444</c:v>
                </c:pt>
                <c:pt idx="587">
                  <c:v>0.65763888888888899</c:v>
                </c:pt>
                <c:pt idx="588">
                  <c:v>0.65833333333333299</c:v>
                </c:pt>
                <c:pt idx="589">
                  <c:v>0.65902777777777799</c:v>
                </c:pt>
                <c:pt idx="590">
                  <c:v>0.65972222222222199</c:v>
                </c:pt>
                <c:pt idx="591">
                  <c:v>0.66041666666666698</c:v>
                </c:pt>
                <c:pt idx="592">
                  <c:v>0.66111111111111098</c:v>
                </c:pt>
                <c:pt idx="593">
                  <c:v>0.66180555555555598</c:v>
                </c:pt>
                <c:pt idx="594">
                  <c:v>0.66249999999999998</c:v>
                </c:pt>
                <c:pt idx="595">
                  <c:v>0.66319444444444398</c:v>
                </c:pt>
                <c:pt idx="596">
                  <c:v>0.66388888888888897</c:v>
                </c:pt>
                <c:pt idx="597">
                  <c:v>0.66458333333333297</c:v>
                </c:pt>
                <c:pt idx="598">
                  <c:v>0.66527777777777797</c:v>
                </c:pt>
                <c:pt idx="599">
                  <c:v>0.66597222222222197</c:v>
                </c:pt>
                <c:pt idx="600">
                  <c:v>0.66666666666666696</c:v>
                </c:pt>
                <c:pt idx="601">
                  <c:v>0.66736111111111096</c:v>
                </c:pt>
                <c:pt idx="602">
                  <c:v>0.66805555555555596</c:v>
                </c:pt>
                <c:pt idx="603">
                  <c:v>0.66874999999999996</c:v>
                </c:pt>
                <c:pt idx="604">
                  <c:v>0.66944444444444495</c:v>
                </c:pt>
                <c:pt idx="605">
                  <c:v>0.67013888888888895</c:v>
                </c:pt>
                <c:pt idx="606">
                  <c:v>0.67083333333333295</c:v>
                </c:pt>
                <c:pt idx="607">
                  <c:v>0.67152777777777795</c:v>
                </c:pt>
                <c:pt idx="608">
                  <c:v>0.67222222222222205</c:v>
                </c:pt>
                <c:pt idx="609">
                  <c:v>0.67291666666666705</c:v>
                </c:pt>
                <c:pt idx="610">
                  <c:v>0.67361111111111105</c:v>
                </c:pt>
                <c:pt idx="611">
                  <c:v>0.67430555555555605</c:v>
                </c:pt>
                <c:pt idx="612">
                  <c:v>0.67500000000000004</c:v>
                </c:pt>
                <c:pt idx="613">
                  <c:v>0.67569444444444404</c:v>
                </c:pt>
                <c:pt idx="614">
                  <c:v>0.67638888888888904</c:v>
                </c:pt>
                <c:pt idx="615">
                  <c:v>0.67708333333333304</c:v>
                </c:pt>
                <c:pt idx="616">
                  <c:v>0.67777777777777803</c:v>
                </c:pt>
                <c:pt idx="617">
                  <c:v>0.67847222222222203</c:v>
                </c:pt>
                <c:pt idx="618">
                  <c:v>0.67916666666666703</c:v>
                </c:pt>
                <c:pt idx="619">
                  <c:v>0.67986111111111103</c:v>
                </c:pt>
                <c:pt idx="620">
                  <c:v>0.68055555555555602</c:v>
                </c:pt>
                <c:pt idx="621">
                  <c:v>0.68125000000000002</c:v>
                </c:pt>
                <c:pt idx="622">
                  <c:v>0.68194444444444402</c:v>
                </c:pt>
                <c:pt idx="623">
                  <c:v>0.68263888888888902</c:v>
                </c:pt>
                <c:pt idx="624">
                  <c:v>0.68333333333333302</c:v>
                </c:pt>
                <c:pt idx="625">
                  <c:v>0.68402777777777801</c:v>
                </c:pt>
                <c:pt idx="626">
                  <c:v>0.68472222222222201</c:v>
                </c:pt>
                <c:pt idx="627">
                  <c:v>0.68541666666666701</c:v>
                </c:pt>
                <c:pt idx="628">
                  <c:v>0.68611111111111101</c:v>
                </c:pt>
                <c:pt idx="629">
                  <c:v>0.686805555555556</c:v>
                </c:pt>
                <c:pt idx="630">
                  <c:v>0.6875</c:v>
                </c:pt>
                <c:pt idx="631">
                  <c:v>0.688194444444444</c:v>
                </c:pt>
                <c:pt idx="632">
                  <c:v>0.68888888888888899</c:v>
                </c:pt>
                <c:pt idx="633">
                  <c:v>0.68958333333333299</c:v>
                </c:pt>
                <c:pt idx="634">
                  <c:v>0.69027777777777799</c:v>
                </c:pt>
                <c:pt idx="635">
                  <c:v>0.69097222222222199</c:v>
                </c:pt>
                <c:pt idx="636">
                  <c:v>0.69166666666666698</c:v>
                </c:pt>
                <c:pt idx="637">
                  <c:v>0.69236111111111098</c:v>
                </c:pt>
                <c:pt idx="638">
                  <c:v>0.69305555555555598</c:v>
                </c:pt>
                <c:pt idx="639">
                  <c:v>0.69374999999999998</c:v>
                </c:pt>
                <c:pt idx="640">
                  <c:v>0.69444444444444398</c:v>
                </c:pt>
                <c:pt idx="641">
                  <c:v>0.69513888888888897</c:v>
                </c:pt>
                <c:pt idx="642">
                  <c:v>0.69583333333333297</c:v>
                </c:pt>
                <c:pt idx="643">
                  <c:v>0.69652777777777797</c:v>
                </c:pt>
                <c:pt idx="644">
                  <c:v>0.69722222222222197</c:v>
                </c:pt>
                <c:pt idx="645">
                  <c:v>0.69791666666666696</c:v>
                </c:pt>
                <c:pt idx="646">
                  <c:v>0.69861111111111096</c:v>
                </c:pt>
                <c:pt idx="647">
                  <c:v>0.69930555555555596</c:v>
                </c:pt>
                <c:pt idx="648">
                  <c:v>0.7</c:v>
                </c:pt>
                <c:pt idx="649">
                  <c:v>0.70069444444444495</c:v>
                </c:pt>
                <c:pt idx="650">
                  <c:v>0.70138888888888895</c:v>
                </c:pt>
                <c:pt idx="651">
                  <c:v>0.70208333333333295</c:v>
                </c:pt>
                <c:pt idx="652">
                  <c:v>0.70277777777777795</c:v>
                </c:pt>
                <c:pt idx="653">
                  <c:v>0.70347222222222205</c:v>
                </c:pt>
                <c:pt idx="654">
                  <c:v>0.70416666666666705</c:v>
                </c:pt>
                <c:pt idx="655">
                  <c:v>0.70486111111111105</c:v>
                </c:pt>
                <c:pt idx="656">
                  <c:v>0.70555555555555605</c:v>
                </c:pt>
                <c:pt idx="657">
                  <c:v>0.70625000000000004</c:v>
                </c:pt>
                <c:pt idx="658">
                  <c:v>0.70694444444444404</c:v>
                </c:pt>
                <c:pt idx="659">
                  <c:v>0.70763888888888904</c:v>
                </c:pt>
                <c:pt idx="660">
                  <c:v>0.70833333333333304</c:v>
                </c:pt>
                <c:pt idx="661">
                  <c:v>0.70902777777777803</c:v>
                </c:pt>
                <c:pt idx="662">
                  <c:v>0.70972222222222203</c:v>
                </c:pt>
                <c:pt idx="663">
                  <c:v>0.71041666666666703</c:v>
                </c:pt>
                <c:pt idx="664">
                  <c:v>0.71111111111111103</c:v>
                </c:pt>
                <c:pt idx="665">
                  <c:v>0.71180555555555602</c:v>
                </c:pt>
                <c:pt idx="666">
                  <c:v>0.71250000000000002</c:v>
                </c:pt>
                <c:pt idx="667">
                  <c:v>0.71319444444444402</c:v>
                </c:pt>
                <c:pt idx="668">
                  <c:v>0.71388888888888902</c:v>
                </c:pt>
                <c:pt idx="669">
                  <c:v>0.71458333333333302</c:v>
                </c:pt>
                <c:pt idx="670">
                  <c:v>0.71527777777777801</c:v>
                </c:pt>
                <c:pt idx="671">
                  <c:v>0.71597222222222201</c:v>
                </c:pt>
                <c:pt idx="672">
                  <c:v>0.71666666666666701</c:v>
                </c:pt>
                <c:pt idx="673">
                  <c:v>0.71736111111111101</c:v>
                </c:pt>
                <c:pt idx="674">
                  <c:v>0.718055555555556</c:v>
                </c:pt>
                <c:pt idx="675">
                  <c:v>0.71875</c:v>
                </c:pt>
                <c:pt idx="676">
                  <c:v>0.719444444444444</c:v>
                </c:pt>
                <c:pt idx="677">
                  <c:v>0.72013888888888899</c:v>
                </c:pt>
                <c:pt idx="678">
                  <c:v>0.72083333333333299</c:v>
                </c:pt>
                <c:pt idx="679">
                  <c:v>0.72152777777777799</c:v>
                </c:pt>
                <c:pt idx="680">
                  <c:v>0.72222222222222199</c:v>
                </c:pt>
                <c:pt idx="681">
                  <c:v>0.72291666666666698</c:v>
                </c:pt>
                <c:pt idx="682">
                  <c:v>0.72361111111111098</c:v>
                </c:pt>
                <c:pt idx="683">
                  <c:v>0.72430555555555598</c:v>
                </c:pt>
                <c:pt idx="684">
                  <c:v>0.72499999999999998</c:v>
                </c:pt>
                <c:pt idx="685">
                  <c:v>0.72569444444444398</c:v>
                </c:pt>
                <c:pt idx="686">
                  <c:v>0.72638888888888897</c:v>
                </c:pt>
                <c:pt idx="687">
                  <c:v>0.72708333333333297</c:v>
                </c:pt>
                <c:pt idx="688">
                  <c:v>0.72777777777777797</c:v>
                </c:pt>
                <c:pt idx="689">
                  <c:v>0.72847222222222197</c:v>
                </c:pt>
                <c:pt idx="690">
                  <c:v>0.72916666666666696</c:v>
                </c:pt>
                <c:pt idx="691">
                  <c:v>0.72986111111111096</c:v>
                </c:pt>
                <c:pt idx="692">
                  <c:v>0.73055555555555596</c:v>
                </c:pt>
                <c:pt idx="693">
                  <c:v>0.73124999999999996</c:v>
                </c:pt>
                <c:pt idx="694">
                  <c:v>0.73194444444444495</c:v>
                </c:pt>
                <c:pt idx="695">
                  <c:v>0.73263888888888895</c:v>
                </c:pt>
                <c:pt idx="696">
                  <c:v>0.73333333333333295</c:v>
                </c:pt>
                <c:pt idx="697">
                  <c:v>0.73402777777777795</c:v>
                </c:pt>
                <c:pt idx="698">
                  <c:v>0.73472222222222205</c:v>
                </c:pt>
                <c:pt idx="699">
                  <c:v>0.73541666666666705</c:v>
                </c:pt>
                <c:pt idx="700">
                  <c:v>0.73611111111111105</c:v>
                </c:pt>
                <c:pt idx="701">
                  <c:v>0.73680555555555605</c:v>
                </c:pt>
                <c:pt idx="702">
                  <c:v>0.73750000000000004</c:v>
                </c:pt>
                <c:pt idx="703">
                  <c:v>0.73819444444444404</c:v>
                </c:pt>
                <c:pt idx="704">
                  <c:v>0.73888888888888904</c:v>
                </c:pt>
                <c:pt idx="705">
                  <c:v>0.73958333333333304</c:v>
                </c:pt>
                <c:pt idx="706">
                  <c:v>0.74027777777777803</c:v>
                </c:pt>
                <c:pt idx="707">
                  <c:v>0.74097222222222203</c:v>
                </c:pt>
                <c:pt idx="708">
                  <c:v>0.74166666666666703</c:v>
                </c:pt>
                <c:pt idx="709">
                  <c:v>0.74236111111111103</c:v>
                </c:pt>
                <c:pt idx="710">
                  <c:v>0.74305555555555602</c:v>
                </c:pt>
                <c:pt idx="711">
                  <c:v>0.74375000000000002</c:v>
                </c:pt>
                <c:pt idx="712">
                  <c:v>0.74444444444444402</c:v>
                </c:pt>
                <c:pt idx="713">
                  <c:v>0.74513888888888902</c:v>
                </c:pt>
                <c:pt idx="714">
                  <c:v>0.74583333333333302</c:v>
                </c:pt>
                <c:pt idx="715">
                  <c:v>0.74652777777777801</c:v>
                </c:pt>
                <c:pt idx="716">
                  <c:v>0.74722222222222201</c:v>
                </c:pt>
                <c:pt idx="717">
                  <c:v>0.74791666666666701</c:v>
                </c:pt>
                <c:pt idx="718">
                  <c:v>0.74861111111111101</c:v>
                </c:pt>
                <c:pt idx="719">
                  <c:v>0.749305555555556</c:v>
                </c:pt>
                <c:pt idx="720">
                  <c:v>0.75</c:v>
                </c:pt>
                <c:pt idx="721">
                  <c:v>0.750694444444444</c:v>
                </c:pt>
                <c:pt idx="722">
                  <c:v>0.75138888888888899</c:v>
                </c:pt>
                <c:pt idx="723">
                  <c:v>0.75208333333333299</c:v>
                </c:pt>
                <c:pt idx="724">
                  <c:v>0.75277777777777799</c:v>
                </c:pt>
                <c:pt idx="725">
                  <c:v>0.75347222222222199</c:v>
                </c:pt>
                <c:pt idx="726">
                  <c:v>0.75416666666666698</c:v>
                </c:pt>
                <c:pt idx="727">
                  <c:v>0.75486111111111098</c:v>
                </c:pt>
                <c:pt idx="728">
                  <c:v>0.75555555555555598</c:v>
                </c:pt>
                <c:pt idx="729">
                  <c:v>0.75624999999999998</c:v>
                </c:pt>
                <c:pt idx="730">
                  <c:v>0.75694444444444398</c:v>
                </c:pt>
                <c:pt idx="731">
                  <c:v>0.75763888888888897</c:v>
                </c:pt>
                <c:pt idx="732">
                  <c:v>0.75833333333333297</c:v>
                </c:pt>
                <c:pt idx="733">
                  <c:v>0.75902777777777797</c:v>
                </c:pt>
                <c:pt idx="734">
                  <c:v>0.75972222222222197</c:v>
                </c:pt>
                <c:pt idx="735">
                  <c:v>0.76041666666666696</c:v>
                </c:pt>
                <c:pt idx="736">
                  <c:v>0.76111111111111096</c:v>
                </c:pt>
                <c:pt idx="737">
                  <c:v>0.76180555555555596</c:v>
                </c:pt>
                <c:pt idx="738">
                  <c:v>0.76249999999999996</c:v>
                </c:pt>
                <c:pt idx="739">
                  <c:v>0.76319444444444495</c:v>
                </c:pt>
                <c:pt idx="740">
                  <c:v>0.76388888888888895</c:v>
                </c:pt>
                <c:pt idx="741">
                  <c:v>0.76458333333333295</c:v>
                </c:pt>
                <c:pt idx="742">
                  <c:v>0.76527777777777795</c:v>
                </c:pt>
                <c:pt idx="743">
                  <c:v>0.76597222222222205</c:v>
                </c:pt>
                <c:pt idx="744">
                  <c:v>0.76666666666666705</c:v>
                </c:pt>
                <c:pt idx="745">
                  <c:v>0.76736111111111105</c:v>
                </c:pt>
                <c:pt idx="746">
                  <c:v>0.76805555555555605</c:v>
                </c:pt>
                <c:pt idx="747">
                  <c:v>0.76875000000000004</c:v>
                </c:pt>
                <c:pt idx="748">
                  <c:v>0.76944444444444404</c:v>
                </c:pt>
                <c:pt idx="749">
                  <c:v>0.77013888888888904</c:v>
                </c:pt>
                <c:pt idx="750">
                  <c:v>0.77083333333333304</c:v>
                </c:pt>
                <c:pt idx="751">
                  <c:v>0.77152777777777803</c:v>
                </c:pt>
                <c:pt idx="752">
                  <c:v>0.77222222222222203</c:v>
                </c:pt>
                <c:pt idx="753">
                  <c:v>0.77291666666666703</c:v>
                </c:pt>
                <c:pt idx="754">
                  <c:v>0.77361111111111103</c:v>
                </c:pt>
                <c:pt idx="755">
                  <c:v>0.77430555555555602</c:v>
                </c:pt>
                <c:pt idx="756">
                  <c:v>0.77500000000000002</c:v>
                </c:pt>
                <c:pt idx="757">
                  <c:v>0.77569444444444402</c:v>
                </c:pt>
                <c:pt idx="758">
                  <c:v>0.77638888888888902</c:v>
                </c:pt>
                <c:pt idx="759">
                  <c:v>0.77708333333333302</c:v>
                </c:pt>
                <c:pt idx="760">
                  <c:v>0.77777777777777801</c:v>
                </c:pt>
                <c:pt idx="761">
                  <c:v>0.77847222222222201</c:v>
                </c:pt>
                <c:pt idx="762">
                  <c:v>0.77916666666666701</c:v>
                </c:pt>
                <c:pt idx="763">
                  <c:v>0.77986111111111101</c:v>
                </c:pt>
                <c:pt idx="764">
                  <c:v>0.780555555555556</c:v>
                </c:pt>
                <c:pt idx="765">
                  <c:v>0.78125</c:v>
                </c:pt>
                <c:pt idx="766">
                  <c:v>0.781944444444444</c:v>
                </c:pt>
                <c:pt idx="767">
                  <c:v>0.78263888888888899</c:v>
                </c:pt>
                <c:pt idx="768">
                  <c:v>0.78333333333333299</c:v>
                </c:pt>
                <c:pt idx="769">
                  <c:v>0.78402777777777799</c:v>
                </c:pt>
                <c:pt idx="770">
                  <c:v>0.78472222222222199</c:v>
                </c:pt>
                <c:pt idx="771">
                  <c:v>0.78541666666666698</c:v>
                </c:pt>
                <c:pt idx="772">
                  <c:v>0.78611111111111098</c:v>
                </c:pt>
                <c:pt idx="773">
                  <c:v>0.78680555555555598</c:v>
                </c:pt>
                <c:pt idx="774">
                  <c:v>0.78749999999999998</c:v>
                </c:pt>
                <c:pt idx="775">
                  <c:v>0.78819444444444398</c:v>
                </c:pt>
                <c:pt idx="776">
                  <c:v>0.78888888888888897</c:v>
                </c:pt>
                <c:pt idx="777">
                  <c:v>0.78958333333333297</c:v>
                </c:pt>
                <c:pt idx="778">
                  <c:v>0.79027777777777797</c:v>
                </c:pt>
                <c:pt idx="779">
                  <c:v>0.79097222222222197</c:v>
                </c:pt>
                <c:pt idx="780">
                  <c:v>0.79166666666666696</c:v>
                </c:pt>
                <c:pt idx="781">
                  <c:v>0.79236111111111096</c:v>
                </c:pt>
                <c:pt idx="782">
                  <c:v>0.79305555555555596</c:v>
                </c:pt>
                <c:pt idx="783">
                  <c:v>0.79374999999999996</c:v>
                </c:pt>
                <c:pt idx="784">
                  <c:v>0.79444444444444495</c:v>
                </c:pt>
                <c:pt idx="785">
                  <c:v>0.79513888888888895</c:v>
                </c:pt>
                <c:pt idx="786">
                  <c:v>0.79583333333333295</c:v>
                </c:pt>
                <c:pt idx="787">
                  <c:v>0.79652777777777795</c:v>
                </c:pt>
                <c:pt idx="788">
                  <c:v>0.79722222222222205</c:v>
                </c:pt>
                <c:pt idx="789">
                  <c:v>0.79791666666666705</c:v>
                </c:pt>
                <c:pt idx="790">
                  <c:v>0.79861111111111105</c:v>
                </c:pt>
                <c:pt idx="791">
                  <c:v>0.79930555555555605</c:v>
                </c:pt>
                <c:pt idx="792">
                  <c:v>0.8</c:v>
                </c:pt>
                <c:pt idx="793">
                  <c:v>0.80069444444444404</c:v>
                </c:pt>
                <c:pt idx="794">
                  <c:v>0.80138888888888904</c:v>
                </c:pt>
                <c:pt idx="795">
                  <c:v>0.80208333333333304</c:v>
                </c:pt>
                <c:pt idx="796">
                  <c:v>0.80277777777777803</c:v>
                </c:pt>
                <c:pt idx="797">
                  <c:v>0.80347222222222203</c:v>
                </c:pt>
                <c:pt idx="798">
                  <c:v>0.80416666666666703</c:v>
                </c:pt>
                <c:pt idx="799">
                  <c:v>0.80486111111111103</c:v>
                </c:pt>
                <c:pt idx="800">
                  <c:v>0.80555555555555602</c:v>
                </c:pt>
                <c:pt idx="801">
                  <c:v>0.80625000000000002</c:v>
                </c:pt>
                <c:pt idx="802">
                  <c:v>0.80694444444444402</c:v>
                </c:pt>
                <c:pt idx="803">
                  <c:v>0.80763888888888902</c:v>
                </c:pt>
                <c:pt idx="804">
                  <c:v>0.80833333333333302</c:v>
                </c:pt>
                <c:pt idx="805">
                  <c:v>0.80902777777777801</c:v>
                </c:pt>
                <c:pt idx="806">
                  <c:v>0.80972222222222201</c:v>
                </c:pt>
                <c:pt idx="807">
                  <c:v>0.81041666666666701</c:v>
                </c:pt>
                <c:pt idx="808">
                  <c:v>0.81111111111111101</c:v>
                </c:pt>
                <c:pt idx="809">
                  <c:v>0.811805555555556</c:v>
                </c:pt>
                <c:pt idx="810">
                  <c:v>0.8125</c:v>
                </c:pt>
                <c:pt idx="811">
                  <c:v>0.813194444444444</c:v>
                </c:pt>
                <c:pt idx="812">
                  <c:v>0.81388888888888899</c:v>
                </c:pt>
                <c:pt idx="813">
                  <c:v>0.81458333333333299</c:v>
                </c:pt>
                <c:pt idx="814">
                  <c:v>0.81527777777777799</c:v>
                </c:pt>
                <c:pt idx="815">
                  <c:v>0.81597222222222199</c:v>
                </c:pt>
                <c:pt idx="816">
                  <c:v>0.81666666666666698</c:v>
                </c:pt>
                <c:pt idx="817">
                  <c:v>0.81736111111111098</c:v>
                </c:pt>
                <c:pt idx="818">
                  <c:v>0.81805555555555598</c:v>
                </c:pt>
                <c:pt idx="819">
                  <c:v>0.81874999999999998</c:v>
                </c:pt>
                <c:pt idx="820">
                  <c:v>0.81944444444444497</c:v>
                </c:pt>
                <c:pt idx="821">
                  <c:v>0.82013888888888897</c:v>
                </c:pt>
                <c:pt idx="822">
                  <c:v>0.82083333333333297</c:v>
                </c:pt>
                <c:pt idx="823">
                  <c:v>0.82152777777777797</c:v>
                </c:pt>
                <c:pt idx="824">
                  <c:v>0.82222222222222197</c:v>
                </c:pt>
                <c:pt idx="825">
                  <c:v>0.82291666666666696</c:v>
                </c:pt>
                <c:pt idx="826">
                  <c:v>0.82361111111111096</c:v>
                </c:pt>
                <c:pt idx="827">
                  <c:v>0.82430555555555596</c:v>
                </c:pt>
                <c:pt idx="828">
                  <c:v>0.82499999999999996</c:v>
                </c:pt>
                <c:pt idx="829">
                  <c:v>0.82569444444444495</c:v>
                </c:pt>
                <c:pt idx="830">
                  <c:v>0.82638888888888895</c:v>
                </c:pt>
                <c:pt idx="831">
                  <c:v>0.82708333333333295</c:v>
                </c:pt>
                <c:pt idx="832">
                  <c:v>0.82777777777777795</c:v>
                </c:pt>
                <c:pt idx="833">
                  <c:v>0.82847222222222205</c:v>
                </c:pt>
                <c:pt idx="834">
                  <c:v>0.82916666666666705</c:v>
                </c:pt>
                <c:pt idx="835">
                  <c:v>0.82986111111111105</c:v>
                </c:pt>
                <c:pt idx="836">
                  <c:v>0.83055555555555605</c:v>
                </c:pt>
                <c:pt idx="837">
                  <c:v>0.83125000000000004</c:v>
                </c:pt>
                <c:pt idx="838">
                  <c:v>0.83194444444444404</c:v>
                </c:pt>
                <c:pt idx="839">
                  <c:v>0.83263888888888904</c:v>
                </c:pt>
                <c:pt idx="840">
                  <c:v>0.83333333333333304</c:v>
                </c:pt>
                <c:pt idx="841">
                  <c:v>0.83402777777777803</c:v>
                </c:pt>
                <c:pt idx="842">
                  <c:v>0.83472222222222203</c:v>
                </c:pt>
                <c:pt idx="843">
                  <c:v>0.83541666666666703</c:v>
                </c:pt>
                <c:pt idx="844">
                  <c:v>0.83611111111111103</c:v>
                </c:pt>
                <c:pt idx="845">
                  <c:v>0.83680555555555602</c:v>
                </c:pt>
                <c:pt idx="846">
                  <c:v>0.83750000000000002</c:v>
                </c:pt>
                <c:pt idx="847">
                  <c:v>0.83819444444444402</c:v>
                </c:pt>
                <c:pt idx="848">
                  <c:v>0.83888888888888902</c:v>
                </c:pt>
                <c:pt idx="849">
                  <c:v>0.83958333333333302</c:v>
                </c:pt>
                <c:pt idx="850">
                  <c:v>0.84027777777777801</c:v>
                </c:pt>
                <c:pt idx="851">
                  <c:v>0.84097222222222201</c:v>
                </c:pt>
                <c:pt idx="852">
                  <c:v>0.84166666666666701</c:v>
                </c:pt>
                <c:pt idx="853">
                  <c:v>0.84236111111111101</c:v>
                </c:pt>
                <c:pt idx="854">
                  <c:v>0.843055555555556</c:v>
                </c:pt>
                <c:pt idx="855">
                  <c:v>0.84375</c:v>
                </c:pt>
                <c:pt idx="856">
                  <c:v>0.844444444444444</c:v>
                </c:pt>
                <c:pt idx="857">
                  <c:v>0.84513888888888899</c:v>
                </c:pt>
                <c:pt idx="858">
                  <c:v>0.84583333333333299</c:v>
                </c:pt>
                <c:pt idx="859">
                  <c:v>0.84652777777777799</c:v>
                </c:pt>
                <c:pt idx="860">
                  <c:v>0.84722222222222199</c:v>
                </c:pt>
                <c:pt idx="861">
                  <c:v>0.84791666666666698</c:v>
                </c:pt>
                <c:pt idx="862">
                  <c:v>0.84861111111111098</c:v>
                </c:pt>
                <c:pt idx="863">
                  <c:v>0.84930555555555598</c:v>
                </c:pt>
                <c:pt idx="864">
                  <c:v>0.85</c:v>
                </c:pt>
                <c:pt idx="865">
                  <c:v>0.85069444444444497</c:v>
                </c:pt>
                <c:pt idx="866">
                  <c:v>0.85138888888888897</c:v>
                </c:pt>
                <c:pt idx="867">
                  <c:v>0.85208333333333297</c:v>
                </c:pt>
                <c:pt idx="868">
                  <c:v>0.85277777777777797</c:v>
                </c:pt>
                <c:pt idx="869">
                  <c:v>0.85347222222222197</c:v>
                </c:pt>
                <c:pt idx="870">
                  <c:v>0.85416666666666696</c:v>
                </c:pt>
                <c:pt idx="871">
                  <c:v>0.85486111111111096</c:v>
                </c:pt>
                <c:pt idx="872">
                  <c:v>0.85555555555555596</c:v>
                </c:pt>
                <c:pt idx="873">
                  <c:v>0.85624999999999996</c:v>
                </c:pt>
                <c:pt idx="874">
                  <c:v>0.85694444444444495</c:v>
                </c:pt>
                <c:pt idx="875">
                  <c:v>0.85763888888888895</c:v>
                </c:pt>
                <c:pt idx="876">
                  <c:v>0.85833333333333295</c:v>
                </c:pt>
                <c:pt idx="877">
                  <c:v>0.85902777777777795</c:v>
                </c:pt>
                <c:pt idx="878">
                  <c:v>0.85972222222222205</c:v>
                </c:pt>
                <c:pt idx="879">
                  <c:v>0.86041666666666705</c:v>
                </c:pt>
                <c:pt idx="880">
                  <c:v>0.86111111111111105</c:v>
                </c:pt>
                <c:pt idx="881">
                  <c:v>0.86180555555555605</c:v>
                </c:pt>
                <c:pt idx="882">
                  <c:v>0.86250000000000004</c:v>
                </c:pt>
                <c:pt idx="883">
                  <c:v>0.86319444444444404</c:v>
                </c:pt>
                <c:pt idx="884">
                  <c:v>0.86388888888888904</c:v>
                </c:pt>
                <c:pt idx="885">
                  <c:v>0.86458333333333304</c:v>
                </c:pt>
                <c:pt idx="886">
                  <c:v>0.86527777777777803</c:v>
                </c:pt>
                <c:pt idx="887">
                  <c:v>0.86597222222222203</c:v>
                </c:pt>
                <c:pt idx="888">
                  <c:v>0.86666666666666703</c:v>
                </c:pt>
                <c:pt idx="889">
                  <c:v>0.86736111111111103</c:v>
                </c:pt>
                <c:pt idx="890">
                  <c:v>0.86805555555555602</c:v>
                </c:pt>
                <c:pt idx="891">
                  <c:v>0.86875000000000002</c:v>
                </c:pt>
                <c:pt idx="892">
                  <c:v>0.86944444444444402</c:v>
                </c:pt>
                <c:pt idx="893">
                  <c:v>0.87013888888888902</c:v>
                </c:pt>
                <c:pt idx="894">
                  <c:v>0.87083333333333302</c:v>
                </c:pt>
                <c:pt idx="895">
                  <c:v>0.87152777777777801</c:v>
                </c:pt>
                <c:pt idx="896">
                  <c:v>0.87222222222222201</c:v>
                </c:pt>
                <c:pt idx="897">
                  <c:v>0.87291666666666701</c:v>
                </c:pt>
                <c:pt idx="898">
                  <c:v>0.87361111111111101</c:v>
                </c:pt>
                <c:pt idx="899">
                  <c:v>0.874305555555556</c:v>
                </c:pt>
                <c:pt idx="900">
                  <c:v>0.875</c:v>
                </c:pt>
                <c:pt idx="901">
                  <c:v>0.875694444444444</c:v>
                </c:pt>
                <c:pt idx="902">
                  <c:v>0.87638888888888899</c:v>
                </c:pt>
                <c:pt idx="903">
                  <c:v>0.87708333333333299</c:v>
                </c:pt>
                <c:pt idx="904">
                  <c:v>0.87777777777777799</c:v>
                </c:pt>
                <c:pt idx="905">
                  <c:v>0.87847222222222199</c:v>
                </c:pt>
                <c:pt idx="906">
                  <c:v>0.87916666666666698</c:v>
                </c:pt>
                <c:pt idx="907">
                  <c:v>0.87986111111111098</c:v>
                </c:pt>
                <c:pt idx="908">
                  <c:v>0.88055555555555598</c:v>
                </c:pt>
                <c:pt idx="909">
                  <c:v>0.88124999999999998</c:v>
                </c:pt>
                <c:pt idx="910">
                  <c:v>0.88194444444444497</c:v>
                </c:pt>
                <c:pt idx="911">
                  <c:v>0.88263888888888897</c:v>
                </c:pt>
                <c:pt idx="912">
                  <c:v>0.88333333333333297</c:v>
                </c:pt>
                <c:pt idx="913">
                  <c:v>0.88402777777777797</c:v>
                </c:pt>
                <c:pt idx="914">
                  <c:v>0.88472222222222197</c:v>
                </c:pt>
                <c:pt idx="915">
                  <c:v>0.88541666666666696</c:v>
                </c:pt>
                <c:pt idx="916">
                  <c:v>0.88611111111111096</c:v>
                </c:pt>
                <c:pt idx="917">
                  <c:v>0.88680555555555596</c:v>
                </c:pt>
                <c:pt idx="918">
                  <c:v>0.88749999999999996</c:v>
                </c:pt>
                <c:pt idx="919">
                  <c:v>0.88819444444444495</c:v>
                </c:pt>
                <c:pt idx="920">
                  <c:v>0.88888888888888895</c:v>
                </c:pt>
                <c:pt idx="921">
                  <c:v>0.88958333333333295</c:v>
                </c:pt>
                <c:pt idx="922">
                  <c:v>0.89027777777777795</c:v>
                </c:pt>
                <c:pt idx="923">
                  <c:v>0.89097222222222205</c:v>
                </c:pt>
                <c:pt idx="924">
                  <c:v>0.89166666666666705</c:v>
                </c:pt>
                <c:pt idx="925">
                  <c:v>0.89236111111111105</c:v>
                </c:pt>
                <c:pt idx="926">
                  <c:v>0.89305555555555605</c:v>
                </c:pt>
                <c:pt idx="927">
                  <c:v>0.89375000000000004</c:v>
                </c:pt>
                <c:pt idx="928">
                  <c:v>0.89444444444444404</c:v>
                </c:pt>
                <c:pt idx="929">
                  <c:v>0.89513888888888904</c:v>
                </c:pt>
                <c:pt idx="930">
                  <c:v>0.89583333333333304</c:v>
                </c:pt>
                <c:pt idx="931">
                  <c:v>0.89652777777777803</c:v>
                </c:pt>
                <c:pt idx="932">
                  <c:v>0.89722222222222203</c:v>
                </c:pt>
                <c:pt idx="933">
                  <c:v>0.89791666666666703</c:v>
                </c:pt>
                <c:pt idx="934">
                  <c:v>0.89861111111111103</c:v>
                </c:pt>
                <c:pt idx="935">
                  <c:v>0.89930555555555602</c:v>
                </c:pt>
                <c:pt idx="936">
                  <c:v>0.9</c:v>
                </c:pt>
                <c:pt idx="937">
                  <c:v>0.90069444444444402</c:v>
                </c:pt>
                <c:pt idx="938">
                  <c:v>0.90138888888888902</c:v>
                </c:pt>
                <c:pt idx="939">
                  <c:v>0.90208333333333302</c:v>
                </c:pt>
                <c:pt idx="940">
                  <c:v>0.90277777777777801</c:v>
                </c:pt>
                <c:pt idx="941">
                  <c:v>0.90347222222222201</c:v>
                </c:pt>
                <c:pt idx="942">
                  <c:v>0.90416666666666701</c:v>
                </c:pt>
                <c:pt idx="943">
                  <c:v>0.90486111111111101</c:v>
                </c:pt>
                <c:pt idx="944">
                  <c:v>0.905555555555556</c:v>
                </c:pt>
                <c:pt idx="945">
                  <c:v>0.90625</c:v>
                </c:pt>
                <c:pt idx="946">
                  <c:v>0.906944444444444</c:v>
                </c:pt>
                <c:pt idx="947">
                  <c:v>0.90763888888888899</c:v>
                </c:pt>
                <c:pt idx="948">
                  <c:v>0.90833333333333299</c:v>
                </c:pt>
                <c:pt idx="949">
                  <c:v>0.90902777777777799</c:v>
                </c:pt>
                <c:pt idx="950">
                  <c:v>0.90972222222222199</c:v>
                </c:pt>
                <c:pt idx="951">
                  <c:v>0.91041666666666698</c:v>
                </c:pt>
                <c:pt idx="952">
                  <c:v>0.91111111111111098</c:v>
                </c:pt>
                <c:pt idx="953">
                  <c:v>0.91180555555555598</c:v>
                </c:pt>
                <c:pt idx="954">
                  <c:v>0.91249999999999998</c:v>
                </c:pt>
                <c:pt idx="955">
                  <c:v>0.91319444444444497</c:v>
                </c:pt>
                <c:pt idx="956">
                  <c:v>0.91388888888888897</c:v>
                </c:pt>
                <c:pt idx="957">
                  <c:v>0.91458333333333297</c:v>
                </c:pt>
                <c:pt idx="958">
                  <c:v>0.91527777777777797</c:v>
                </c:pt>
                <c:pt idx="959">
                  <c:v>0.91597222222222197</c:v>
                </c:pt>
                <c:pt idx="960">
                  <c:v>0.91666666666666696</c:v>
                </c:pt>
              </c:numCache>
            </c:numRef>
          </c:cat>
          <c:val>
            <c:numRef>
              <c:f>Relevés!$S$369:$S$1329</c:f>
              <c:numCache>
                <c:formatCode>General</c:formatCode>
                <c:ptCount val="961"/>
                <c:pt idx="0">
                  <c:v>-1.1999999999999993</c:v>
                </c:pt>
                <c:pt idx="1">
                  <c:v>-1.1999999999999993</c:v>
                </c:pt>
                <c:pt idx="2">
                  <c:v>-1.1999999999999993</c:v>
                </c:pt>
                <c:pt idx="3">
                  <c:v>-1.1999999999999993</c:v>
                </c:pt>
                <c:pt idx="4">
                  <c:v>-1.2999999999999989</c:v>
                </c:pt>
                <c:pt idx="5">
                  <c:v>-1.1999999999999993</c:v>
                </c:pt>
                <c:pt idx="6">
                  <c:v>-1.1999999999999993</c:v>
                </c:pt>
                <c:pt idx="7">
                  <c:v>-1.1999999999999993</c:v>
                </c:pt>
                <c:pt idx="8">
                  <c:v>-1.1999999999999993</c:v>
                </c:pt>
                <c:pt idx="9">
                  <c:v>-1.1999999999999993</c:v>
                </c:pt>
                <c:pt idx="10">
                  <c:v>-1.2000000000000011</c:v>
                </c:pt>
                <c:pt idx="11">
                  <c:v>-1.2000000000000011</c:v>
                </c:pt>
                <c:pt idx="12">
                  <c:v>-1.2000000000000011</c:v>
                </c:pt>
                <c:pt idx="13">
                  <c:v>-1.2000000000000011</c:v>
                </c:pt>
                <c:pt idx="14">
                  <c:v>-1.2000000000000011</c:v>
                </c:pt>
                <c:pt idx="15">
                  <c:v>-1.3000000000000007</c:v>
                </c:pt>
                <c:pt idx="16" formatCode="0.00">
                  <c:v>-1.2000000000000011</c:v>
                </c:pt>
                <c:pt idx="17" formatCode="0.00">
                  <c:v>-1.2000000000000011</c:v>
                </c:pt>
                <c:pt idx="18" formatCode="0.00">
                  <c:v>-1.2000000000000011</c:v>
                </c:pt>
                <c:pt idx="19" formatCode="0.00">
                  <c:v>-1.2000000000000011</c:v>
                </c:pt>
                <c:pt idx="20" formatCode="0.00">
                  <c:v>-1.2000000000000011</c:v>
                </c:pt>
                <c:pt idx="21" formatCode="0.00">
                  <c:v>-1.2000000000000011</c:v>
                </c:pt>
                <c:pt idx="22" formatCode="0.00">
                  <c:v>-1.0999999999999996</c:v>
                </c:pt>
                <c:pt idx="23" formatCode="0.00">
                  <c:v>-1</c:v>
                </c:pt>
                <c:pt idx="24" formatCode="0.00">
                  <c:v>-1</c:v>
                </c:pt>
                <c:pt idx="25" formatCode="0.00">
                  <c:v>-0.89999999999999858</c:v>
                </c:pt>
                <c:pt idx="26" formatCode="0.00">
                  <c:v>-0.89999999999999858</c:v>
                </c:pt>
                <c:pt idx="27" formatCode="0.00">
                  <c:v>-0.89999999999999858</c:v>
                </c:pt>
                <c:pt idx="28" formatCode="0.00">
                  <c:v>-0.89999999999999858</c:v>
                </c:pt>
                <c:pt idx="29" formatCode="0.00">
                  <c:v>-1</c:v>
                </c:pt>
                <c:pt idx="30" formatCode="0.00">
                  <c:v>-1</c:v>
                </c:pt>
                <c:pt idx="31" formatCode="0.00">
                  <c:v>-1</c:v>
                </c:pt>
                <c:pt idx="32" formatCode="0.00">
                  <c:v>-0.90000000000000036</c:v>
                </c:pt>
                <c:pt idx="33" formatCode="0.00">
                  <c:v>-1</c:v>
                </c:pt>
                <c:pt idx="34" formatCode="0.00">
                  <c:v>-1</c:v>
                </c:pt>
                <c:pt idx="35" formatCode="0.00">
                  <c:v>-1</c:v>
                </c:pt>
                <c:pt idx="36" formatCode="0.00">
                  <c:v>-1</c:v>
                </c:pt>
                <c:pt idx="37" formatCode="0.00">
                  <c:v>-1</c:v>
                </c:pt>
                <c:pt idx="38" formatCode="0.00">
                  <c:v>-1</c:v>
                </c:pt>
                <c:pt idx="39" formatCode="0.00">
                  <c:v>-1</c:v>
                </c:pt>
                <c:pt idx="40" formatCode="0.00">
                  <c:v>-1</c:v>
                </c:pt>
                <c:pt idx="41" formatCode="0.00">
                  <c:v>-0.90000000000000036</c:v>
                </c:pt>
                <c:pt idx="42" formatCode="0.00">
                  <c:v>-0.90000000000000036</c:v>
                </c:pt>
                <c:pt idx="43" formatCode="0.00">
                  <c:v>-0.89999999999999858</c:v>
                </c:pt>
                <c:pt idx="44" formatCode="0.00">
                  <c:v>-0.89999999999999858</c:v>
                </c:pt>
                <c:pt idx="45" formatCode="0.00">
                  <c:v>-0.90000000000000036</c:v>
                </c:pt>
                <c:pt idx="46" formatCode="0.00">
                  <c:v>-0.80000000000000071</c:v>
                </c:pt>
                <c:pt idx="47" formatCode="0.00">
                  <c:v>-0.90000000000000036</c:v>
                </c:pt>
                <c:pt idx="48" formatCode="0.00">
                  <c:v>-0.90000000000000036</c:v>
                </c:pt>
                <c:pt idx="49" formatCode="0.00">
                  <c:v>-0.90000000000000036</c:v>
                </c:pt>
                <c:pt idx="50" formatCode="0.00">
                  <c:v>-0.89999999999999858</c:v>
                </c:pt>
                <c:pt idx="51" formatCode="0.00">
                  <c:v>-0.90000000000000036</c:v>
                </c:pt>
                <c:pt idx="52" formatCode="0.00">
                  <c:v>-0.80000000000000071</c:v>
                </c:pt>
                <c:pt idx="53" formatCode="0.00">
                  <c:v>-0.80000000000000071</c:v>
                </c:pt>
                <c:pt idx="54" formatCode="0.00">
                  <c:v>-0.80000000000000071</c:v>
                </c:pt>
                <c:pt idx="55" formatCode="0.00">
                  <c:v>-0.90000000000000036</c:v>
                </c:pt>
                <c:pt idx="56" formatCode="0.00">
                  <c:v>-0.90000000000000036</c:v>
                </c:pt>
                <c:pt idx="57" formatCode="0.00">
                  <c:v>-1</c:v>
                </c:pt>
                <c:pt idx="58" formatCode="0.00">
                  <c:v>-0.89999999999999858</c:v>
                </c:pt>
                <c:pt idx="59" formatCode="0.00">
                  <c:v>-1</c:v>
                </c:pt>
                <c:pt idx="60" formatCode="0.00">
                  <c:v>-1</c:v>
                </c:pt>
                <c:pt idx="61" formatCode="0.00">
                  <c:v>-1.1000000000000014</c:v>
                </c:pt>
                <c:pt idx="62" formatCode="0.00">
                  <c:v>-1.1000000000000014</c:v>
                </c:pt>
                <c:pt idx="63" formatCode="0.00">
                  <c:v>-1.2000000000000011</c:v>
                </c:pt>
                <c:pt idx="64" formatCode="0.00">
                  <c:v>-1.3000000000000007</c:v>
                </c:pt>
                <c:pt idx="65" formatCode="0.00">
                  <c:v>-1.3000000000000007</c:v>
                </c:pt>
                <c:pt idx="66" formatCode="0.00">
                  <c:v>-1.3000000000000007</c:v>
                </c:pt>
                <c:pt idx="67" formatCode="0.00">
                  <c:v>-1.3000000000000007</c:v>
                </c:pt>
                <c:pt idx="68" formatCode="0.00">
                  <c:v>-1.4000000000000004</c:v>
                </c:pt>
                <c:pt idx="69" formatCode="0.00">
                  <c:v>-1.4000000000000004</c:v>
                </c:pt>
                <c:pt idx="70" formatCode="0.00">
                  <c:v>-1.4000000000000004</c:v>
                </c:pt>
                <c:pt idx="71" formatCode="0.00">
                  <c:v>-1.4000000000000004</c:v>
                </c:pt>
                <c:pt idx="72" formatCode="0.00">
                  <c:v>-1.4000000000000004</c:v>
                </c:pt>
                <c:pt idx="73" formatCode="0.00">
                  <c:v>-1.4000000000000004</c:v>
                </c:pt>
                <c:pt idx="74" formatCode="0.00">
                  <c:v>-1.4000000000000004</c:v>
                </c:pt>
                <c:pt idx="75" formatCode="0.00">
                  <c:v>-1.4000000000000004</c:v>
                </c:pt>
                <c:pt idx="76" formatCode="0.00">
                  <c:v>-1.4000000000000004</c:v>
                </c:pt>
                <c:pt idx="77" formatCode="0.00">
                  <c:v>-1.5</c:v>
                </c:pt>
                <c:pt idx="78" formatCode="0.00">
                  <c:v>-1.5</c:v>
                </c:pt>
                <c:pt idx="79" formatCode="0.00">
                  <c:v>-1.5</c:v>
                </c:pt>
                <c:pt idx="80" formatCode="0.00">
                  <c:v>-1.5</c:v>
                </c:pt>
                <c:pt idx="81" formatCode="0.00">
                  <c:v>-1.5999999999999996</c:v>
                </c:pt>
                <c:pt idx="82" formatCode="0.00">
                  <c:v>-1.7000000000000011</c:v>
                </c:pt>
                <c:pt idx="83" formatCode="0.00">
                  <c:v>-1.7000000000000011</c:v>
                </c:pt>
                <c:pt idx="84" formatCode="0.00">
                  <c:v>-1.5999999999999996</c:v>
                </c:pt>
                <c:pt idx="85" formatCode="0.00">
                  <c:v>-1.5999999999999996</c:v>
                </c:pt>
                <c:pt idx="86" formatCode="0.00">
                  <c:v>-1.5999999999999996</c:v>
                </c:pt>
                <c:pt idx="87" formatCode="0.00">
                  <c:v>-1.5999999999999996</c:v>
                </c:pt>
                <c:pt idx="88" formatCode="0.00">
                  <c:v>-1.7000000000000011</c:v>
                </c:pt>
                <c:pt idx="89" formatCode="0.00">
                  <c:v>-1.7000000000000011</c:v>
                </c:pt>
                <c:pt idx="90" formatCode="0.00">
                  <c:v>-1.7000000000000011</c:v>
                </c:pt>
                <c:pt idx="91" formatCode="0.00">
                  <c:v>-1.7000000000000011</c:v>
                </c:pt>
                <c:pt idx="92" formatCode="0.00">
                  <c:v>-1.7000000000000011</c:v>
                </c:pt>
                <c:pt idx="93" formatCode="0.00">
                  <c:v>-1.7000000000000011</c:v>
                </c:pt>
                <c:pt idx="94" formatCode="0.00">
                  <c:v>-1.7000000000000011</c:v>
                </c:pt>
                <c:pt idx="95" formatCode="0.00">
                  <c:v>-1.8000000000000007</c:v>
                </c:pt>
                <c:pt idx="96" formatCode="0.00">
                  <c:v>-1.8000000000000007</c:v>
                </c:pt>
                <c:pt idx="97" formatCode="0.00">
                  <c:v>-1.8000000000000007</c:v>
                </c:pt>
                <c:pt idx="98" formatCode="0.00">
                  <c:v>-1.7999999999999989</c:v>
                </c:pt>
                <c:pt idx="99" formatCode="0.00">
                  <c:v>-1.7999999999999989</c:v>
                </c:pt>
                <c:pt idx="100" formatCode="0.00">
                  <c:v>-1.7999999999999989</c:v>
                </c:pt>
                <c:pt idx="101" formatCode="0.00">
                  <c:v>-1.7999999999999989</c:v>
                </c:pt>
                <c:pt idx="102" formatCode="0.00">
                  <c:v>-1.7999999999999989</c:v>
                </c:pt>
                <c:pt idx="103" formatCode="0.00">
                  <c:v>-1.6999999999999993</c:v>
                </c:pt>
                <c:pt idx="104" formatCode="0.00">
                  <c:v>-1.6999999999999993</c:v>
                </c:pt>
                <c:pt idx="105" formatCode="0.00">
                  <c:v>-1.6999999999999993</c:v>
                </c:pt>
                <c:pt idx="106" formatCode="0.00">
                  <c:v>-1.6999999999999993</c:v>
                </c:pt>
                <c:pt idx="107" formatCode="0.00">
                  <c:v>-1.6999999999999993</c:v>
                </c:pt>
                <c:pt idx="108" formatCode="0.00">
                  <c:v>-1.5999999999999996</c:v>
                </c:pt>
                <c:pt idx="109" formatCode="0.00">
                  <c:v>-1.5999999999999996</c:v>
                </c:pt>
                <c:pt idx="110" formatCode="0.00">
                  <c:v>-1.5</c:v>
                </c:pt>
                <c:pt idx="111" formatCode="0.00">
                  <c:v>-1.5</c:v>
                </c:pt>
                <c:pt idx="112" formatCode="0.00">
                  <c:v>-1.4000000000000004</c:v>
                </c:pt>
                <c:pt idx="113" formatCode="0.00">
                  <c:v>-1.4000000000000004</c:v>
                </c:pt>
                <c:pt idx="114" formatCode="0.00">
                  <c:v>-1.4000000000000004</c:v>
                </c:pt>
                <c:pt idx="115" formatCode="0.00">
                  <c:v>-1.3000000000000007</c:v>
                </c:pt>
                <c:pt idx="116" formatCode="0.00">
                  <c:v>-1.4000000000000004</c:v>
                </c:pt>
                <c:pt idx="117" formatCode="0.00">
                  <c:v>-1.3000000000000007</c:v>
                </c:pt>
                <c:pt idx="118" formatCode="0.00">
                  <c:v>-1.1999999999999993</c:v>
                </c:pt>
                <c:pt idx="119" formatCode="0.00">
                  <c:v>-1.1999999999999993</c:v>
                </c:pt>
                <c:pt idx="120" formatCode="0.00">
                  <c:v>-1.0999999999999996</c:v>
                </c:pt>
                <c:pt idx="121" formatCode="0.00">
                  <c:v>-1.1999999999999993</c:v>
                </c:pt>
                <c:pt idx="122" formatCode="0.00">
                  <c:v>-1.0999999999999996</c:v>
                </c:pt>
                <c:pt idx="123" formatCode="0.00">
                  <c:v>-1.0999999999999996</c:v>
                </c:pt>
                <c:pt idx="124" formatCode="0.00">
                  <c:v>-1.0999999999999996</c:v>
                </c:pt>
                <c:pt idx="125" formatCode="0.00">
                  <c:v>-1.0999999999999996</c:v>
                </c:pt>
                <c:pt idx="126" formatCode="0.00">
                  <c:v>-1.0999999999999996</c:v>
                </c:pt>
                <c:pt idx="127" formatCode="0.00">
                  <c:v>-1.0999999999999996</c:v>
                </c:pt>
                <c:pt idx="128" formatCode="0.00">
                  <c:v>-1.1999999999999993</c:v>
                </c:pt>
                <c:pt idx="129" formatCode="0.00">
                  <c:v>-1.0999999999999996</c:v>
                </c:pt>
                <c:pt idx="130" formatCode="0.00">
                  <c:v>-1.0999999999999996</c:v>
                </c:pt>
                <c:pt idx="131" formatCode="0.00">
                  <c:v>-1.1999999999999993</c:v>
                </c:pt>
                <c:pt idx="132" formatCode="0.00">
                  <c:v>-1.1999999999999993</c:v>
                </c:pt>
                <c:pt idx="133" formatCode="0.00">
                  <c:v>-1.0999999999999996</c:v>
                </c:pt>
                <c:pt idx="134" formatCode="0.00">
                  <c:v>-1.0999999999999996</c:v>
                </c:pt>
                <c:pt idx="135" formatCode="0.00">
                  <c:v>-1.0999999999999996</c:v>
                </c:pt>
                <c:pt idx="136" formatCode="0.00">
                  <c:v>-1</c:v>
                </c:pt>
                <c:pt idx="137" formatCode="0.00">
                  <c:v>-1</c:v>
                </c:pt>
                <c:pt idx="138" formatCode="0.00">
                  <c:v>-1</c:v>
                </c:pt>
                <c:pt idx="139" formatCode="0.00">
                  <c:v>-1</c:v>
                </c:pt>
                <c:pt idx="140" formatCode="0.00">
                  <c:v>-1</c:v>
                </c:pt>
                <c:pt idx="141" formatCode="0.00">
                  <c:v>-1</c:v>
                </c:pt>
                <c:pt idx="142" formatCode="0.00">
                  <c:v>-1</c:v>
                </c:pt>
                <c:pt idx="143" formatCode="0.00">
                  <c:v>-1</c:v>
                </c:pt>
                <c:pt idx="144" formatCode="0.00">
                  <c:v>-1</c:v>
                </c:pt>
                <c:pt idx="145" formatCode="0.00">
                  <c:v>-0.89999999999999858</c:v>
                </c:pt>
                <c:pt idx="146" formatCode="0.00">
                  <c:v>-0.89999999999999858</c:v>
                </c:pt>
                <c:pt idx="147" formatCode="0.00">
                  <c:v>-0.89999999999999858</c:v>
                </c:pt>
                <c:pt idx="148" formatCode="0.00">
                  <c:v>-0.89999999999999858</c:v>
                </c:pt>
                <c:pt idx="149" formatCode="0.00">
                  <c:v>-0.89999999999999858</c:v>
                </c:pt>
                <c:pt idx="150" formatCode="0.00">
                  <c:v>-0.89999999999999858</c:v>
                </c:pt>
                <c:pt idx="151" formatCode="0.00">
                  <c:v>-0.89999999999999858</c:v>
                </c:pt>
                <c:pt idx="152" formatCode="0.00">
                  <c:v>-0.89999999999999858</c:v>
                </c:pt>
                <c:pt idx="153" formatCode="0.00">
                  <c:v>-0.89999999999999858</c:v>
                </c:pt>
                <c:pt idx="154" formatCode="0.00">
                  <c:v>-0.89999999999999858</c:v>
                </c:pt>
                <c:pt idx="155" formatCode="0.00">
                  <c:v>-0.89999999999999858</c:v>
                </c:pt>
                <c:pt idx="156" formatCode="0.00">
                  <c:v>-0.89999999999999858</c:v>
                </c:pt>
                <c:pt idx="157" formatCode="0.00">
                  <c:v>-0.89999999999999858</c:v>
                </c:pt>
                <c:pt idx="158" formatCode="0.00">
                  <c:v>-1</c:v>
                </c:pt>
                <c:pt idx="159" formatCode="0.00">
                  <c:v>-1</c:v>
                </c:pt>
                <c:pt idx="160" formatCode="0.00">
                  <c:v>-1</c:v>
                </c:pt>
                <c:pt idx="161" formatCode="0.00">
                  <c:v>-1</c:v>
                </c:pt>
                <c:pt idx="162" formatCode="0.00">
                  <c:v>-0.90000000000000036</c:v>
                </c:pt>
                <c:pt idx="163" formatCode="0.00">
                  <c:v>-0.90000000000000036</c:v>
                </c:pt>
                <c:pt idx="164" formatCode="0.00">
                  <c:v>-0.90000000000000036</c:v>
                </c:pt>
                <c:pt idx="165" formatCode="0.00">
                  <c:v>-0.90000000000000036</c:v>
                </c:pt>
                <c:pt idx="166" formatCode="0.00">
                  <c:v>-0.90000000000000036</c:v>
                </c:pt>
                <c:pt idx="167" formatCode="0.00">
                  <c:v>-0.80000000000000071</c:v>
                </c:pt>
                <c:pt idx="168" formatCode="0.00">
                  <c:v>-0.90000000000000036</c:v>
                </c:pt>
                <c:pt idx="169" formatCode="0.00">
                  <c:v>-0.80000000000000071</c:v>
                </c:pt>
                <c:pt idx="170" formatCode="0.00">
                  <c:v>-0.80000000000000071</c:v>
                </c:pt>
                <c:pt idx="171" formatCode="0.00">
                  <c:v>-0.80000000000000071</c:v>
                </c:pt>
                <c:pt idx="172" formatCode="0.00">
                  <c:v>-0.80000000000000071</c:v>
                </c:pt>
                <c:pt idx="173" formatCode="0.00">
                  <c:v>-0.70000000000000107</c:v>
                </c:pt>
                <c:pt idx="174" formatCode="0.00">
                  <c:v>-0.80000000000000071</c:v>
                </c:pt>
                <c:pt idx="175" formatCode="0.00">
                  <c:v>-0.70000000000000107</c:v>
                </c:pt>
                <c:pt idx="176" formatCode="0.00">
                  <c:v>-0.70000000000000107</c:v>
                </c:pt>
                <c:pt idx="177" formatCode="0.00">
                  <c:v>-0.69999999999999929</c:v>
                </c:pt>
                <c:pt idx="178" formatCode="0.00">
                  <c:v>-0.5</c:v>
                </c:pt>
                <c:pt idx="179" formatCode="0.00">
                  <c:v>-0.5</c:v>
                </c:pt>
                <c:pt idx="180" formatCode="0.00">
                  <c:v>-0.39999999999999858</c:v>
                </c:pt>
                <c:pt idx="181" formatCode="0.00">
                  <c:v>-0.19999999999999929</c:v>
                </c:pt>
                <c:pt idx="182" formatCode="0.00">
                  <c:v>-0.10000000000000142</c:v>
                </c:pt>
                <c:pt idx="183" formatCode="0.00">
                  <c:v>-0.30000000000000071</c:v>
                </c:pt>
                <c:pt idx="184" formatCode="0.00">
                  <c:v>9.9999999999999645E-2</c:v>
                </c:pt>
                <c:pt idx="185" formatCode="0.00">
                  <c:v>0.30000000000000071</c:v>
                </c:pt>
                <c:pt idx="186" formatCode="0.00">
                  <c:v>0.60000000000000142</c:v>
                </c:pt>
                <c:pt idx="187" formatCode="0.00">
                  <c:v>1</c:v>
                </c:pt>
                <c:pt idx="188" formatCode="0.00">
                  <c:v>1.3000000000000007</c:v>
                </c:pt>
                <c:pt idx="189" formatCode="0.00">
                  <c:v>1.5</c:v>
                </c:pt>
                <c:pt idx="190" formatCode="0.00">
                  <c:v>1.6999999999999993</c:v>
                </c:pt>
                <c:pt idx="191" formatCode="0.00">
                  <c:v>1.9000000000000004</c:v>
                </c:pt>
                <c:pt idx="192" formatCode="0.00">
                  <c:v>2.4000000000000004</c:v>
                </c:pt>
                <c:pt idx="193" formatCode="0.00">
                  <c:v>2.5</c:v>
                </c:pt>
                <c:pt idx="194" formatCode="0.00">
                  <c:v>2.3999999999999986</c:v>
                </c:pt>
                <c:pt idx="195" formatCode="0.00">
                  <c:v>2.2000000000000011</c:v>
                </c:pt>
                <c:pt idx="196" formatCode="0.00">
                  <c:v>2.1999999999999993</c:v>
                </c:pt>
                <c:pt idx="197" formatCode="0.00">
                  <c:v>2</c:v>
                </c:pt>
                <c:pt idx="198" formatCode="0.00">
                  <c:v>1.9000000000000004</c:v>
                </c:pt>
                <c:pt idx="199" formatCode="0.00">
                  <c:v>1.7000000000000011</c:v>
                </c:pt>
                <c:pt idx="200" formatCode="0.00">
                  <c:v>1.5999999999999996</c:v>
                </c:pt>
                <c:pt idx="201" formatCode="0.00">
                  <c:v>1.4000000000000004</c:v>
                </c:pt>
                <c:pt idx="202" formatCode="0.00">
                  <c:v>1.2000000000000011</c:v>
                </c:pt>
                <c:pt idx="203" formatCode="0.00">
                  <c:v>1</c:v>
                </c:pt>
                <c:pt idx="204" formatCode="0.00">
                  <c:v>0.80000000000000071</c:v>
                </c:pt>
                <c:pt idx="205" formatCode="0.00">
                  <c:v>0.70000000000000107</c:v>
                </c:pt>
                <c:pt idx="206" formatCode="0.00">
                  <c:v>0.69999999999999929</c:v>
                </c:pt>
                <c:pt idx="207" formatCode="0.00">
                  <c:v>0.5</c:v>
                </c:pt>
                <c:pt idx="208" formatCode="0.00">
                  <c:v>0.40000000000000036</c:v>
                </c:pt>
                <c:pt idx="209" formatCode="0.00">
                  <c:v>0.30000000000000071</c:v>
                </c:pt>
                <c:pt idx="210" formatCode="0.00">
                  <c:v>0.30000000000000071</c:v>
                </c:pt>
                <c:pt idx="211" formatCode="0.00">
                  <c:v>0.19999999999999929</c:v>
                </c:pt>
                <c:pt idx="212" formatCode="0.00">
                  <c:v>0.19999999999999929</c:v>
                </c:pt>
                <c:pt idx="213" formatCode="0.00">
                  <c:v>9.9999999999999645E-2</c:v>
                </c:pt>
                <c:pt idx="214" formatCode="0.00">
                  <c:v>0</c:v>
                </c:pt>
                <c:pt idx="215" formatCode="0.00">
                  <c:v>0</c:v>
                </c:pt>
                <c:pt idx="216" formatCode="0.00">
                  <c:v>9.9999999999999645E-2</c:v>
                </c:pt>
                <c:pt idx="217" formatCode="0.00">
                  <c:v>0</c:v>
                </c:pt>
                <c:pt idx="218" formatCode="0.00">
                  <c:v>0</c:v>
                </c:pt>
                <c:pt idx="219" formatCode="0.00">
                  <c:v>-9.9999999999999645E-2</c:v>
                </c:pt>
                <c:pt idx="220" formatCode="0.00">
                  <c:v>-9.9999999999999645E-2</c:v>
                </c:pt>
                <c:pt idx="221" formatCode="0.00">
                  <c:v>-9.9999999999999645E-2</c:v>
                </c:pt>
                <c:pt idx="222" formatCode="0.00">
                  <c:v>-9.9999999999999645E-2</c:v>
                </c:pt>
                <c:pt idx="223" formatCode="0.00">
                  <c:v>-9.9999999999999645E-2</c:v>
                </c:pt>
                <c:pt idx="224" formatCode="0.00">
                  <c:v>-9.9999999999999645E-2</c:v>
                </c:pt>
                <c:pt idx="225" formatCode="0.00">
                  <c:v>-9.9999999999999645E-2</c:v>
                </c:pt>
                <c:pt idx="226" formatCode="0.00">
                  <c:v>-0.19999999999999929</c:v>
                </c:pt>
                <c:pt idx="227" formatCode="0.00">
                  <c:v>-9.9999999999999645E-2</c:v>
                </c:pt>
                <c:pt idx="228" formatCode="0.00">
                  <c:v>-9.9999999999999645E-2</c:v>
                </c:pt>
                <c:pt idx="229" formatCode="0.00">
                  <c:v>0</c:v>
                </c:pt>
                <c:pt idx="230" formatCode="0.00">
                  <c:v>0</c:v>
                </c:pt>
                <c:pt idx="231" formatCode="0.00">
                  <c:v>0</c:v>
                </c:pt>
                <c:pt idx="232" formatCode="0.00">
                  <c:v>-9.9999999999999645E-2</c:v>
                </c:pt>
                <c:pt idx="233" formatCode="0.00">
                  <c:v>0</c:v>
                </c:pt>
                <c:pt idx="234" formatCode="0.00">
                  <c:v>-0.10000000000000142</c:v>
                </c:pt>
                <c:pt idx="235" formatCode="0.00">
                  <c:v>9.9999999999999645E-2</c:v>
                </c:pt>
                <c:pt idx="236" formatCode="0.00">
                  <c:v>9.9999999999999645E-2</c:v>
                </c:pt>
                <c:pt idx="237" formatCode="0.00">
                  <c:v>0.40000000000000036</c:v>
                </c:pt>
                <c:pt idx="238" formatCode="0.00">
                  <c:v>0.89999999999999858</c:v>
                </c:pt>
                <c:pt idx="239" formatCode="0.00">
                  <c:v>1.3000000000000007</c:v>
                </c:pt>
                <c:pt idx="240" formatCode="0.00">
                  <c:v>1.8000000000000007</c:v>
                </c:pt>
                <c:pt idx="241" formatCode="0.00">
                  <c:v>2.3000000000000007</c:v>
                </c:pt>
                <c:pt idx="242" formatCode="0.00">
                  <c:v>2.7000000000000011</c:v>
                </c:pt>
                <c:pt idx="243" formatCode="0.00">
                  <c:v>2.7000000000000011</c:v>
                </c:pt>
                <c:pt idx="244" formatCode="0.00">
                  <c:v>2.9000000000000004</c:v>
                </c:pt>
                <c:pt idx="245" formatCode="0.00">
                  <c:v>3</c:v>
                </c:pt>
                <c:pt idx="246" formatCode="0.00">
                  <c:v>3.0999999999999996</c:v>
                </c:pt>
                <c:pt idx="247" formatCode="0.00">
                  <c:v>3.0999999999999996</c:v>
                </c:pt>
                <c:pt idx="248" formatCode="0.00">
                  <c:v>3</c:v>
                </c:pt>
                <c:pt idx="249" formatCode="0.00">
                  <c:v>3</c:v>
                </c:pt>
                <c:pt idx="250" formatCode="0.00">
                  <c:v>2.9000000000000004</c:v>
                </c:pt>
                <c:pt idx="251" formatCode="0.00">
                  <c:v>2.8000000000000007</c:v>
                </c:pt>
                <c:pt idx="252" formatCode="0.00">
                  <c:v>2.7000000000000011</c:v>
                </c:pt>
                <c:pt idx="253" formatCode="0.00">
                  <c:v>2.5999999999999996</c:v>
                </c:pt>
                <c:pt idx="254" formatCode="0.00">
                  <c:v>2.5</c:v>
                </c:pt>
                <c:pt idx="255" formatCode="0.00">
                  <c:v>2.3000000000000007</c:v>
                </c:pt>
                <c:pt idx="256" formatCode="0.00">
                  <c:v>2.2999999999999989</c:v>
                </c:pt>
                <c:pt idx="257" formatCode="0.00">
                  <c:v>2.3000000000000007</c:v>
                </c:pt>
                <c:pt idx="258" formatCode="0.00">
                  <c:v>2.3999999999999986</c:v>
                </c:pt>
                <c:pt idx="259" formatCode="0.00">
                  <c:v>2.4000000000000004</c:v>
                </c:pt>
                <c:pt idx="260" formatCode="0.00">
                  <c:v>2.4000000000000004</c:v>
                </c:pt>
                <c:pt idx="261" formatCode="0.00">
                  <c:v>2.2999999999999989</c:v>
                </c:pt>
                <c:pt idx="262" formatCode="0.00">
                  <c:v>2.2999999999999989</c:v>
                </c:pt>
                <c:pt idx="263" formatCode="0.00">
                  <c:v>2.2000000000000011</c:v>
                </c:pt>
                <c:pt idx="264" formatCode="0.00">
                  <c:v>2.1000000000000014</c:v>
                </c:pt>
                <c:pt idx="265" formatCode="0.00">
                  <c:v>2.1000000000000014</c:v>
                </c:pt>
                <c:pt idx="266" formatCode="0.00">
                  <c:v>1.9000000000000004</c:v>
                </c:pt>
                <c:pt idx="267" formatCode="0.00">
                  <c:v>1.8000000000000007</c:v>
                </c:pt>
                <c:pt idx="268" formatCode="0.00">
                  <c:v>1.8000000000000007</c:v>
                </c:pt>
                <c:pt idx="269" formatCode="0.00">
                  <c:v>1.7000000000000011</c:v>
                </c:pt>
                <c:pt idx="270" formatCode="0.00">
                  <c:v>1.6000000000000014</c:v>
                </c:pt>
                <c:pt idx="271" formatCode="0.00">
                  <c:v>1.7000000000000011</c:v>
                </c:pt>
                <c:pt idx="272" formatCode="0.00">
                  <c:v>1.5999999999999996</c:v>
                </c:pt>
                <c:pt idx="273" formatCode="0.00">
                  <c:v>1.5999999999999996</c:v>
                </c:pt>
                <c:pt idx="274" formatCode="0.00">
                  <c:v>1.5999999999999996</c:v>
                </c:pt>
                <c:pt idx="275" formatCode="0.00">
                  <c:v>1.5999999999999996</c:v>
                </c:pt>
                <c:pt idx="276" formatCode="0.00">
                  <c:v>1.5999999999999996</c:v>
                </c:pt>
                <c:pt idx="277" formatCode="0.00">
                  <c:v>1.6999999999999993</c:v>
                </c:pt>
                <c:pt idx="278" formatCode="0.00">
                  <c:v>1.6999999999999993</c:v>
                </c:pt>
                <c:pt idx="279" formatCode="0.00">
                  <c:v>1.7000000000000011</c:v>
                </c:pt>
                <c:pt idx="280" formatCode="0.00">
                  <c:v>1.7000000000000011</c:v>
                </c:pt>
                <c:pt idx="281" formatCode="0.00">
                  <c:v>1.8000000000000007</c:v>
                </c:pt>
                <c:pt idx="282" formatCode="0.00">
                  <c:v>1.9000000000000004</c:v>
                </c:pt>
                <c:pt idx="283" formatCode="0.00">
                  <c:v>2</c:v>
                </c:pt>
                <c:pt idx="284" formatCode="0.00">
                  <c:v>2.1000000000000014</c:v>
                </c:pt>
                <c:pt idx="285" formatCode="0.00">
                  <c:v>2.1000000000000014</c:v>
                </c:pt>
                <c:pt idx="286" formatCode="0.00">
                  <c:v>2.2000000000000011</c:v>
                </c:pt>
                <c:pt idx="287" formatCode="0.00">
                  <c:v>2.4000000000000004</c:v>
                </c:pt>
                <c:pt idx="288" formatCode="0.00">
                  <c:v>2.4000000000000004</c:v>
                </c:pt>
                <c:pt idx="289" formatCode="0.00">
                  <c:v>2.3000000000000007</c:v>
                </c:pt>
                <c:pt idx="290" formatCode="0.00">
                  <c:v>2.3000000000000007</c:v>
                </c:pt>
                <c:pt idx="291" formatCode="0.00">
                  <c:v>2.4000000000000004</c:v>
                </c:pt>
                <c:pt idx="292" formatCode="0.00">
                  <c:v>2.2999999999999989</c:v>
                </c:pt>
                <c:pt idx="293" formatCode="0.00">
                  <c:v>2.3999999999999986</c:v>
                </c:pt>
                <c:pt idx="294" formatCode="0.00">
                  <c:v>2.5</c:v>
                </c:pt>
                <c:pt idx="295" formatCode="0.00">
                  <c:v>2.5999999999999996</c:v>
                </c:pt>
                <c:pt idx="296" formatCode="0.00">
                  <c:v>2.5</c:v>
                </c:pt>
                <c:pt idx="297" formatCode="0.00">
                  <c:v>2.5999999999999996</c:v>
                </c:pt>
                <c:pt idx="298" formatCode="0.00">
                  <c:v>2.8000000000000007</c:v>
                </c:pt>
                <c:pt idx="299" formatCode="0.00">
                  <c:v>2.9000000000000004</c:v>
                </c:pt>
                <c:pt idx="300" formatCode="0.00">
                  <c:v>3</c:v>
                </c:pt>
                <c:pt idx="301" formatCode="0.00">
                  <c:v>2.9000000000000004</c:v>
                </c:pt>
                <c:pt idx="302" formatCode="0.00">
                  <c:v>2.9000000000000004</c:v>
                </c:pt>
                <c:pt idx="303" formatCode="0.00">
                  <c:v>2.9000000000000004</c:v>
                </c:pt>
                <c:pt idx="304" formatCode="0.00">
                  <c:v>3</c:v>
                </c:pt>
                <c:pt idx="305" formatCode="0.00">
                  <c:v>3</c:v>
                </c:pt>
                <c:pt idx="306" formatCode="0.00">
                  <c:v>3.0999999999999996</c:v>
                </c:pt>
                <c:pt idx="307" formatCode="0.00">
                  <c:v>3.1999999999999993</c:v>
                </c:pt>
                <c:pt idx="308" formatCode="0.00">
                  <c:v>3.2999999999999989</c:v>
                </c:pt>
                <c:pt idx="309" formatCode="0.00">
                  <c:v>3.3000000000000007</c:v>
                </c:pt>
                <c:pt idx="310" formatCode="0.00">
                  <c:v>3.5</c:v>
                </c:pt>
                <c:pt idx="311" formatCode="0.00">
                  <c:v>3.8000000000000007</c:v>
                </c:pt>
                <c:pt idx="312" formatCode="0.00">
                  <c:v>4</c:v>
                </c:pt>
                <c:pt idx="313" formatCode="0.00">
                  <c:v>4.1000000000000014</c:v>
                </c:pt>
                <c:pt idx="314" formatCode="0.00">
                  <c:v>4.2000000000000011</c:v>
                </c:pt>
                <c:pt idx="315" formatCode="0.00">
                  <c:v>4.2000000000000011</c:v>
                </c:pt>
                <c:pt idx="316" formatCode="0.00">
                  <c:v>4.1999999999999993</c:v>
                </c:pt>
                <c:pt idx="317" formatCode="0.00">
                  <c:v>4.2999999999999989</c:v>
                </c:pt>
                <c:pt idx="318" formatCode="0.00">
                  <c:v>4.5</c:v>
                </c:pt>
                <c:pt idx="319" formatCode="0.00">
                  <c:v>4.5</c:v>
                </c:pt>
                <c:pt idx="320" formatCode="0.00">
                  <c:v>4.5</c:v>
                </c:pt>
                <c:pt idx="321" formatCode="0.00">
                  <c:v>4.5</c:v>
                </c:pt>
                <c:pt idx="322" formatCode="0.00">
                  <c:v>4.5999999999999996</c:v>
                </c:pt>
                <c:pt idx="323" formatCode="0.00">
                  <c:v>4.5</c:v>
                </c:pt>
                <c:pt idx="324" formatCode="0.00">
                  <c:v>4.4000000000000004</c:v>
                </c:pt>
                <c:pt idx="325" formatCode="0.00">
                  <c:v>4.4000000000000004</c:v>
                </c:pt>
                <c:pt idx="326" formatCode="0.00">
                  <c:v>4.4000000000000004</c:v>
                </c:pt>
                <c:pt idx="327" formatCode="0.00">
                  <c:v>4.4000000000000004</c:v>
                </c:pt>
                <c:pt idx="328" formatCode="0.00">
                  <c:v>4.5</c:v>
                </c:pt>
                <c:pt idx="329" formatCode="0.00">
                  <c:v>4.5</c:v>
                </c:pt>
                <c:pt idx="330" formatCode="0.00">
                  <c:v>4.3000000000000007</c:v>
                </c:pt>
                <c:pt idx="331" formatCode="0.00">
                  <c:v>4.1999999999999993</c:v>
                </c:pt>
                <c:pt idx="332" formatCode="0.00">
                  <c:v>4.0999999999999996</c:v>
                </c:pt>
                <c:pt idx="333" formatCode="0.00">
                  <c:v>4</c:v>
                </c:pt>
                <c:pt idx="334" formatCode="0.00">
                  <c:v>3.8000000000000007</c:v>
                </c:pt>
                <c:pt idx="335" formatCode="0.00">
                  <c:v>3.7000000000000011</c:v>
                </c:pt>
                <c:pt idx="336" formatCode="0.00">
                  <c:v>3.9000000000000004</c:v>
                </c:pt>
                <c:pt idx="337" formatCode="0.00">
                  <c:v>4</c:v>
                </c:pt>
                <c:pt idx="338" formatCode="0.00">
                  <c:v>4.0999999999999996</c:v>
                </c:pt>
                <c:pt idx="339" formatCode="0.00">
                  <c:v>4.4000000000000004</c:v>
                </c:pt>
                <c:pt idx="340" formatCode="0.00">
                  <c:v>4.5999999999999996</c:v>
                </c:pt>
                <c:pt idx="341" formatCode="0.00">
                  <c:v>4.8000000000000007</c:v>
                </c:pt>
                <c:pt idx="342" formatCode="0.00">
                  <c:v>4.9000000000000021</c:v>
                </c:pt>
                <c:pt idx="343" formatCode="0.00">
                  <c:v>5.1000000000000014</c:v>
                </c:pt>
                <c:pt idx="344" formatCode="0.00">
                  <c:v>5.3000000000000007</c:v>
                </c:pt>
                <c:pt idx="345" formatCode="0.00">
                  <c:v>5.5</c:v>
                </c:pt>
                <c:pt idx="346" formatCode="0.00">
                  <c:v>5.6999999999999993</c:v>
                </c:pt>
                <c:pt idx="347" formatCode="0.00">
                  <c:v>5.8999999999999986</c:v>
                </c:pt>
                <c:pt idx="348" formatCode="0.00">
                  <c:v>6</c:v>
                </c:pt>
                <c:pt idx="349" formatCode="0.00">
                  <c:v>6.1999999999999993</c:v>
                </c:pt>
                <c:pt idx="350" formatCode="0.00">
                  <c:v>6.1999999999999993</c:v>
                </c:pt>
                <c:pt idx="351" formatCode="0.00">
                  <c:v>6.1999999999999993</c:v>
                </c:pt>
                <c:pt idx="352" formatCode="0.00">
                  <c:v>6.1999999999999993</c:v>
                </c:pt>
                <c:pt idx="353" formatCode="0.00">
                  <c:v>6.0999999999999979</c:v>
                </c:pt>
                <c:pt idx="354" formatCode="0.00">
                  <c:v>6.1999999999999993</c:v>
                </c:pt>
                <c:pt idx="355" formatCode="0.00">
                  <c:v>6.1</c:v>
                </c:pt>
                <c:pt idx="356" formatCode="0.00">
                  <c:v>5.9</c:v>
                </c:pt>
                <c:pt idx="357" formatCode="0.00">
                  <c:v>5.6999999999999993</c:v>
                </c:pt>
                <c:pt idx="358" formatCode="0.00">
                  <c:v>5.4999999999999982</c:v>
                </c:pt>
                <c:pt idx="359" formatCode="0.00">
                  <c:v>5.0999999999999996</c:v>
                </c:pt>
                <c:pt idx="360" formatCode="0.00">
                  <c:v>4.7999999999999989</c:v>
                </c:pt>
                <c:pt idx="361" formatCode="0.00">
                  <c:v>4.5</c:v>
                </c:pt>
                <c:pt idx="362" formatCode="0.00">
                  <c:v>4.1999999999999993</c:v>
                </c:pt>
                <c:pt idx="363" formatCode="0.00">
                  <c:v>4</c:v>
                </c:pt>
                <c:pt idx="364" formatCode="0.00">
                  <c:v>3.7000000000000011</c:v>
                </c:pt>
                <c:pt idx="365" formatCode="0.00">
                  <c:v>3.8000000000000007</c:v>
                </c:pt>
                <c:pt idx="366" formatCode="0.00">
                  <c:v>3.8000000000000007</c:v>
                </c:pt>
                <c:pt idx="367" formatCode="0.00">
                  <c:v>3.6999999999999993</c:v>
                </c:pt>
                <c:pt idx="368" formatCode="0.00">
                  <c:v>3.4000000000000004</c:v>
                </c:pt>
                <c:pt idx="369" formatCode="0.00">
                  <c:v>3.0999999999999996</c:v>
                </c:pt>
                <c:pt idx="370" formatCode="0.00">
                  <c:v>3</c:v>
                </c:pt>
                <c:pt idx="371" formatCode="0.00">
                  <c:v>2.7999999999999989</c:v>
                </c:pt>
                <c:pt idx="372" formatCode="0.00">
                  <c:v>2.7000000000000011</c:v>
                </c:pt>
                <c:pt idx="373" formatCode="0.00">
                  <c:v>2.5</c:v>
                </c:pt>
                <c:pt idx="374" formatCode="0.00">
                  <c:v>2.2000000000000011</c:v>
                </c:pt>
                <c:pt idx="375" formatCode="0.00">
                  <c:v>2.0999999999999996</c:v>
                </c:pt>
                <c:pt idx="376" formatCode="0.00">
                  <c:v>2</c:v>
                </c:pt>
                <c:pt idx="377" formatCode="0.00">
                  <c:v>1.8000000000000007</c:v>
                </c:pt>
                <c:pt idx="378" formatCode="0.00">
                  <c:v>1.7000000000000011</c:v>
                </c:pt>
                <c:pt idx="379" formatCode="0.00">
                  <c:v>1.6999999999999993</c:v>
                </c:pt>
                <c:pt idx="380" formatCode="0.00">
                  <c:v>1.6999999999999993</c:v>
                </c:pt>
                <c:pt idx="381" formatCode="0.00">
                  <c:v>1.6999999999999993</c:v>
                </c:pt>
                <c:pt idx="382" formatCode="0.00">
                  <c:v>1.7999999999999989</c:v>
                </c:pt>
                <c:pt idx="383" formatCode="0.00">
                  <c:v>1.6999999999999993</c:v>
                </c:pt>
                <c:pt idx="384" formatCode="0.00">
                  <c:v>1.6999999999999993</c:v>
                </c:pt>
                <c:pt idx="385" formatCode="0.00">
                  <c:v>1.6999999999999993</c:v>
                </c:pt>
                <c:pt idx="386" formatCode="0.00">
                  <c:v>1.6999999999999993</c:v>
                </c:pt>
                <c:pt idx="387" formatCode="0.00">
                  <c:v>1.8000000000000007</c:v>
                </c:pt>
                <c:pt idx="388" formatCode="0.00">
                  <c:v>1.8000000000000007</c:v>
                </c:pt>
                <c:pt idx="389" formatCode="0.00">
                  <c:v>1.7000000000000011</c:v>
                </c:pt>
                <c:pt idx="390" formatCode="0.00">
                  <c:v>1.7000000000000011</c:v>
                </c:pt>
                <c:pt idx="391" formatCode="0.00">
                  <c:v>1.6999999999999993</c:v>
                </c:pt>
                <c:pt idx="392" formatCode="0.00">
                  <c:v>1.8999999999999986</c:v>
                </c:pt>
                <c:pt idx="393" formatCode="0.00">
                  <c:v>2</c:v>
                </c:pt>
                <c:pt idx="394" formatCode="0.00">
                  <c:v>2.0999999999999996</c:v>
                </c:pt>
                <c:pt idx="395" formatCode="0.00">
                  <c:v>2.1999999999999993</c:v>
                </c:pt>
                <c:pt idx="396" formatCode="0.00">
                  <c:v>2.2999999999999989</c:v>
                </c:pt>
                <c:pt idx="397" formatCode="0.00">
                  <c:v>2.3000000000000007</c:v>
                </c:pt>
                <c:pt idx="398" formatCode="0.00">
                  <c:v>2.4000000000000004</c:v>
                </c:pt>
                <c:pt idx="399" formatCode="0.00">
                  <c:v>2.4000000000000004</c:v>
                </c:pt>
                <c:pt idx="400" formatCode="0.00">
                  <c:v>2.5</c:v>
                </c:pt>
                <c:pt idx="401" formatCode="0.00">
                  <c:v>2.5</c:v>
                </c:pt>
                <c:pt idx="402" formatCode="0.00">
                  <c:v>2.5999999999999996</c:v>
                </c:pt>
                <c:pt idx="403" formatCode="0.00">
                  <c:v>2.7000000000000011</c:v>
                </c:pt>
                <c:pt idx="404" formatCode="0.00">
                  <c:v>2.8000000000000007</c:v>
                </c:pt>
                <c:pt idx="405" formatCode="0.00">
                  <c:v>2.8999999999999986</c:v>
                </c:pt>
                <c:pt idx="406" formatCode="0.00">
                  <c:v>3</c:v>
                </c:pt>
                <c:pt idx="407" formatCode="0.00">
                  <c:v>3.0999999999999996</c:v>
                </c:pt>
                <c:pt idx="408" formatCode="0.00">
                  <c:v>3.0999999999999996</c:v>
                </c:pt>
                <c:pt idx="409" formatCode="0.00">
                  <c:v>3.1999999999999993</c:v>
                </c:pt>
                <c:pt idx="410" formatCode="0.00">
                  <c:v>3.1999999999999993</c:v>
                </c:pt>
                <c:pt idx="411" formatCode="0.00">
                  <c:v>3.1999999999999993</c:v>
                </c:pt>
                <c:pt idx="412" formatCode="0.00">
                  <c:v>3.1999999999999993</c:v>
                </c:pt>
                <c:pt idx="413" formatCode="0.00">
                  <c:v>3.3000000000000007</c:v>
                </c:pt>
                <c:pt idx="414" formatCode="0.00">
                  <c:v>3.3000000000000007</c:v>
                </c:pt>
                <c:pt idx="415" formatCode="0.00">
                  <c:v>3.4000000000000004</c:v>
                </c:pt>
                <c:pt idx="416" formatCode="0.00">
                  <c:v>3.5</c:v>
                </c:pt>
                <c:pt idx="417" formatCode="0.00">
                  <c:v>3.5999999999999996</c:v>
                </c:pt>
                <c:pt idx="418" formatCode="0.00">
                  <c:v>3.5999999999999996</c:v>
                </c:pt>
                <c:pt idx="419" formatCode="0.00">
                  <c:v>3.5999999999999996</c:v>
                </c:pt>
                <c:pt idx="420" formatCode="0.00">
                  <c:v>3.6999999999999993</c:v>
                </c:pt>
                <c:pt idx="421" formatCode="0.00">
                  <c:v>3.5999999999999996</c:v>
                </c:pt>
                <c:pt idx="422" formatCode="0.00">
                  <c:v>3.4000000000000004</c:v>
                </c:pt>
                <c:pt idx="423" formatCode="0.00">
                  <c:v>3.4000000000000004</c:v>
                </c:pt>
                <c:pt idx="424" formatCode="0.00">
                  <c:v>3.4000000000000004</c:v>
                </c:pt>
                <c:pt idx="425" formatCode="0.00">
                  <c:v>3.3000000000000007</c:v>
                </c:pt>
                <c:pt idx="426" formatCode="0.00">
                  <c:v>3.1999999999999993</c:v>
                </c:pt>
                <c:pt idx="427" formatCode="0.00">
                  <c:v>3.1999999999999993</c:v>
                </c:pt>
                <c:pt idx="428" formatCode="0.00">
                  <c:v>3.1999999999999993</c:v>
                </c:pt>
                <c:pt idx="429" formatCode="0.00">
                  <c:v>3.0999999999999996</c:v>
                </c:pt>
                <c:pt idx="430" formatCode="0.00">
                  <c:v>3</c:v>
                </c:pt>
                <c:pt idx="431" formatCode="0.00">
                  <c:v>2.9000000000000004</c:v>
                </c:pt>
                <c:pt idx="432" formatCode="0.00">
                  <c:v>2.9000000000000004</c:v>
                </c:pt>
                <c:pt idx="433" formatCode="0.00">
                  <c:v>2.9000000000000004</c:v>
                </c:pt>
                <c:pt idx="434" formatCode="0.00">
                  <c:v>2.9000000000000004</c:v>
                </c:pt>
                <c:pt idx="435" formatCode="0.00">
                  <c:v>3</c:v>
                </c:pt>
                <c:pt idx="436" formatCode="0.00">
                  <c:v>3</c:v>
                </c:pt>
                <c:pt idx="437" formatCode="0.00">
                  <c:v>3.0999999999999996</c:v>
                </c:pt>
                <c:pt idx="438" formatCode="0.00">
                  <c:v>3.4000000000000004</c:v>
                </c:pt>
                <c:pt idx="439" formatCode="0.00">
                  <c:v>3.5</c:v>
                </c:pt>
                <c:pt idx="440" formatCode="0.00">
                  <c:v>3.6999999999999993</c:v>
                </c:pt>
                <c:pt idx="441" formatCode="0.00">
                  <c:v>3.7999999999999989</c:v>
                </c:pt>
                <c:pt idx="442" formatCode="0.00">
                  <c:v>3.8000000000000007</c:v>
                </c:pt>
                <c:pt idx="443" formatCode="0.00">
                  <c:v>3.8000000000000007</c:v>
                </c:pt>
                <c:pt idx="444" formatCode="0.00">
                  <c:v>3.8000000000000007</c:v>
                </c:pt>
                <c:pt idx="445" formatCode="0.00">
                  <c:v>3.8000000000000007</c:v>
                </c:pt>
                <c:pt idx="446" formatCode="0.00">
                  <c:v>3.8000000000000007</c:v>
                </c:pt>
                <c:pt idx="447" formatCode="0.00">
                  <c:v>3.8000000000000007</c:v>
                </c:pt>
                <c:pt idx="448" formatCode="0.00">
                  <c:v>3.8000000000000007</c:v>
                </c:pt>
                <c:pt idx="449" formatCode="0.00">
                  <c:v>3.7999999999999989</c:v>
                </c:pt>
                <c:pt idx="450" formatCode="0.00">
                  <c:v>3.6999999999999993</c:v>
                </c:pt>
                <c:pt idx="451" formatCode="0.00">
                  <c:v>3.6999999999999993</c:v>
                </c:pt>
                <c:pt idx="452" formatCode="0.00">
                  <c:v>3.5</c:v>
                </c:pt>
                <c:pt idx="453" formatCode="0.00">
                  <c:v>3.3999999999999986</c:v>
                </c:pt>
                <c:pt idx="454" formatCode="0.00">
                  <c:v>3.1999999999999993</c:v>
                </c:pt>
                <c:pt idx="455" formatCode="0.00">
                  <c:v>3.0999999999999996</c:v>
                </c:pt>
                <c:pt idx="456" formatCode="0.00">
                  <c:v>3.0999999999999996</c:v>
                </c:pt>
                <c:pt idx="457" formatCode="0.00">
                  <c:v>3</c:v>
                </c:pt>
                <c:pt idx="458" formatCode="0.00">
                  <c:v>2.8999999999999986</c:v>
                </c:pt>
                <c:pt idx="459" formatCode="0.00">
                  <c:v>2.8999999999999986</c:v>
                </c:pt>
                <c:pt idx="460" formatCode="0.00">
                  <c:v>2.7999999999999989</c:v>
                </c:pt>
                <c:pt idx="461" formatCode="0.00">
                  <c:v>2.6999999999999993</c:v>
                </c:pt>
                <c:pt idx="462" formatCode="0.00">
                  <c:v>2.6999999999999993</c:v>
                </c:pt>
                <c:pt idx="463" formatCode="0.00">
                  <c:v>2.6999999999999993</c:v>
                </c:pt>
                <c:pt idx="464" formatCode="0.00">
                  <c:v>2.5</c:v>
                </c:pt>
                <c:pt idx="465" formatCode="0.00">
                  <c:v>2.4000000000000004</c:v>
                </c:pt>
                <c:pt idx="466" formatCode="0.00">
                  <c:v>2.5</c:v>
                </c:pt>
                <c:pt idx="467" formatCode="0.00">
                  <c:v>2.5</c:v>
                </c:pt>
                <c:pt idx="468" formatCode="0.00">
                  <c:v>2.5</c:v>
                </c:pt>
                <c:pt idx="469" formatCode="0.00">
                  <c:v>2.5</c:v>
                </c:pt>
                <c:pt idx="470" formatCode="0.00">
                  <c:v>2.5999999999999996</c:v>
                </c:pt>
                <c:pt idx="471" formatCode="0.00">
                  <c:v>2.5</c:v>
                </c:pt>
                <c:pt idx="472" formatCode="0.00">
                  <c:v>2.6999999999999993</c:v>
                </c:pt>
                <c:pt idx="473" formatCode="0.00">
                  <c:v>2.7000000000000011</c:v>
                </c:pt>
                <c:pt idx="474" formatCode="0.00">
                  <c:v>2.8000000000000007</c:v>
                </c:pt>
                <c:pt idx="475" formatCode="0.00">
                  <c:v>2.8000000000000007</c:v>
                </c:pt>
                <c:pt idx="476" formatCode="0.00">
                  <c:v>2.9000000000000004</c:v>
                </c:pt>
                <c:pt idx="477" formatCode="0.00">
                  <c:v>2.9000000000000004</c:v>
                </c:pt>
                <c:pt idx="478" formatCode="0.00">
                  <c:v>2.9000000000000004</c:v>
                </c:pt>
                <c:pt idx="479" formatCode="0.00">
                  <c:v>3</c:v>
                </c:pt>
                <c:pt idx="480" formatCode="0.00">
                  <c:v>3.1999999999999993</c:v>
                </c:pt>
                <c:pt idx="481" formatCode="0.00">
                  <c:v>3.1999999999999993</c:v>
                </c:pt>
                <c:pt idx="482" formatCode="0.00">
                  <c:v>3.3000000000000007</c:v>
                </c:pt>
                <c:pt idx="483" formatCode="0.00">
                  <c:v>3.3000000000000007</c:v>
                </c:pt>
                <c:pt idx="484" formatCode="0.00">
                  <c:v>3.4000000000000004</c:v>
                </c:pt>
                <c:pt idx="485" formatCode="0.00">
                  <c:v>3.5999999999999996</c:v>
                </c:pt>
                <c:pt idx="486" formatCode="0.00">
                  <c:v>3.7000000000000011</c:v>
                </c:pt>
                <c:pt idx="487" formatCode="0.00">
                  <c:v>3.5999999999999996</c:v>
                </c:pt>
                <c:pt idx="488" formatCode="0.00">
                  <c:v>3.7999999999999989</c:v>
                </c:pt>
                <c:pt idx="489" formatCode="0.00">
                  <c:v>4.2999999999999989</c:v>
                </c:pt>
                <c:pt idx="490" formatCode="0.00">
                  <c:v>4.5</c:v>
                </c:pt>
                <c:pt idx="491" formatCode="0.00">
                  <c:v>4.9000000000000004</c:v>
                </c:pt>
                <c:pt idx="492" formatCode="0.00">
                  <c:v>5.0000000000000018</c:v>
                </c:pt>
                <c:pt idx="493" formatCode="0.00">
                  <c:v>5.2999999999999989</c:v>
                </c:pt>
                <c:pt idx="494" formatCode="0.00">
                  <c:v>5.4000000000000021</c:v>
                </c:pt>
                <c:pt idx="495" formatCode="0.00">
                  <c:v>5.5</c:v>
                </c:pt>
                <c:pt idx="496" formatCode="0.00">
                  <c:v>5.6</c:v>
                </c:pt>
                <c:pt idx="497" formatCode="0.00">
                  <c:v>5.8999999999999986</c:v>
                </c:pt>
                <c:pt idx="498" formatCode="0.00">
                  <c:v>6.3000000000000007</c:v>
                </c:pt>
                <c:pt idx="499" formatCode="0.00">
                  <c:v>6.5000000000000018</c:v>
                </c:pt>
                <c:pt idx="500" formatCode="0.00">
                  <c:v>6.8999999999999986</c:v>
                </c:pt>
                <c:pt idx="501" formatCode="0.00">
                  <c:v>7</c:v>
                </c:pt>
                <c:pt idx="502" formatCode="0.00">
                  <c:v>7</c:v>
                </c:pt>
                <c:pt idx="503" formatCode="0.00">
                  <c:v>7</c:v>
                </c:pt>
                <c:pt idx="504" formatCode="0.00">
                  <c:v>7.1</c:v>
                </c:pt>
                <c:pt idx="505" formatCode="0.00">
                  <c:v>6.9999999999999982</c:v>
                </c:pt>
                <c:pt idx="506" formatCode="0.00">
                  <c:v>6.8999999999999986</c:v>
                </c:pt>
                <c:pt idx="507" formatCode="0.00">
                  <c:v>6.6999999999999993</c:v>
                </c:pt>
                <c:pt idx="508" formatCode="0.00">
                  <c:v>6.5999999999999979</c:v>
                </c:pt>
                <c:pt idx="509" formatCode="0.00">
                  <c:v>6.5</c:v>
                </c:pt>
                <c:pt idx="510" formatCode="0.00">
                  <c:v>6.3999999999999986</c:v>
                </c:pt>
                <c:pt idx="511" formatCode="0.00">
                  <c:v>6.3000000000000007</c:v>
                </c:pt>
                <c:pt idx="512" formatCode="0.00">
                  <c:v>6.1999999999999993</c:v>
                </c:pt>
                <c:pt idx="513" formatCode="0.00">
                  <c:v>6.0999999999999979</c:v>
                </c:pt>
                <c:pt idx="514" formatCode="0.00">
                  <c:v>5.9999999999999982</c:v>
                </c:pt>
                <c:pt idx="515" formatCode="0.00">
                  <c:v>5.9999999999999982</c:v>
                </c:pt>
                <c:pt idx="516" formatCode="0.00">
                  <c:v>6.1000000000000014</c:v>
                </c:pt>
                <c:pt idx="517" formatCode="0.00">
                  <c:v>6.3000000000000007</c:v>
                </c:pt>
                <c:pt idx="518" formatCode="0.00">
                  <c:v>6.3999999999999986</c:v>
                </c:pt>
                <c:pt idx="519" formatCode="0.00">
                  <c:v>6.6</c:v>
                </c:pt>
                <c:pt idx="520" formatCode="0.00">
                  <c:v>6.4999999999999982</c:v>
                </c:pt>
                <c:pt idx="521" formatCode="0.00">
                  <c:v>6.4</c:v>
                </c:pt>
                <c:pt idx="522" formatCode="0.00">
                  <c:v>6.3000000000000007</c:v>
                </c:pt>
                <c:pt idx="523" formatCode="0.00">
                  <c:v>6.3000000000000007</c:v>
                </c:pt>
                <c:pt idx="524" formatCode="0.00">
                  <c:v>6.3999999999999986</c:v>
                </c:pt>
                <c:pt idx="525" formatCode="0.00">
                  <c:v>6.5</c:v>
                </c:pt>
                <c:pt idx="526" formatCode="0.00">
                  <c:v>6.6</c:v>
                </c:pt>
                <c:pt idx="527" formatCode="0.00">
                  <c:v>6.8000000000000007</c:v>
                </c:pt>
                <c:pt idx="528" formatCode="0.00">
                  <c:v>7</c:v>
                </c:pt>
                <c:pt idx="529" formatCode="0.00">
                  <c:v>7.0999999999999979</c:v>
                </c:pt>
                <c:pt idx="530" formatCode="0.00">
                  <c:v>7.3000000000000007</c:v>
                </c:pt>
                <c:pt idx="531" formatCode="0.00">
                  <c:v>7.3999999999999986</c:v>
                </c:pt>
                <c:pt idx="532" formatCode="0.00">
                  <c:v>7.5</c:v>
                </c:pt>
                <c:pt idx="533" formatCode="0.00">
                  <c:v>7.5999999999999979</c:v>
                </c:pt>
                <c:pt idx="534" formatCode="0.00">
                  <c:v>7.5999999999999979</c:v>
                </c:pt>
                <c:pt idx="535" formatCode="0.00">
                  <c:v>7.6</c:v>
                </c:pt>
                <c:pt idx="536" formatCode="0.00">
                  <c:v>7.7000000000000011</c:v>
                </c:pt>
                <c:pt idx="537" formatCode="0.00">
                  <c:v>7.8000000000000007</c:v>
                </c:pt>
                <c:pt idx="538" formatCode="0.00">
                  <c:v>7.8000000000000007</c:v>
                </c:pt>
                <c:pt idx="539" formatCode="0.00">
                  <c:v>7.6999999999999993</c:v>
                </c:pt>
                <c:pt idx="540" formatCode="0.00">
                  <c:v>7.6999999999999993</c:v>
                </c:pt>
                <c:pt idx="541" formatCode="0.00">
                  <c:v>7.6999999999999993</c:v>
                </c:pt>
                <c:pt idx="542" formatCode="0.00">
                  <c:v>7.6999999999999993</c:v>
                </c:pt>
                <c:pt idx="543" formatCode="0.00">
                  <c:v>7.6999999999999993</c:v>
                </c:pt>
                <c:pt idx="544" formatCode="0.00">
                  <c:v>7.6999999999999993</c:v>
                </c:pt>
                <c:pt idx="545" formatCode="0.00">
                  <c:v>7.6999999999999993</c:v>
                </c:pt>
                <c:pt idx="546" formatCode="0.00">
                  <c:v>7.6999999999999993</c:v>
                </c:pt>
                <c:pt idx="547" formatCode="0.00">
                  <c:v>7.5999999999999979</c:v>
                </c:pt>
                <c:pt idx="548" formatCode="0.00">
                  <c:v>7.6999999999999993</c:v>
                </c:pt>
                <c:pt idx="549" formatCode="0.00">
                  <c:v>7.7999999999999989</c:v>
                </c:pt>
                <c:pt idx="550" formatCode="0.00">
                  <c:v>7.7000000000000011</c:v>
                </c:pt>
                <c:pt idx="551" formatCode="0.00">
                  <c:v>7.6</c:v>
                </c:pt>
                <c:pt idx="552" formatCode="0.00">
                  <c:v>7.5</c:v>
                </c:pt>
                <c:pt idx="553" formatCode="0.00">
                  <c:v>7.5</c:v>
                </c:pt>
                <c:pt idx="554" formatCode="0.00">
                  <c:v>7.6000000000000014</c:v>
                </c:pt>
                <c:pt idx="555" formatCode="0.00">
                  <c:v>7.6999999999999993</c:v>
                </c:pt>
                <c:pt idx="556" formatCode="0.00">
                  <c:v>7.6999999999999993</c:v>
                </c:pt>
                <c:pt idx="557" formatCode="0.00">
                  <c:v>7.6999999999999993</c:v>
                </c:pt>
                <c:pt idx="558" formatCode="0.00">
                  <c:v>7.6999999999999993</c:v>
                </c:pt>
                <c:pt idx="559" formatCode="0.00">
                  <c:v>7.8000000000000007</c:v>
                </c:pt>
                <c:pt idx="560" formatCode="0.00">
                  <c:v>8</c:v>
                </c:pt>
                <c:pt idx="561" formatCode="0.00">
                  <c:v>8.1000000000000014</c:v>
                </c:pt>
                <c:pt idx="562" formatCode="0.00">
                  <c:v>8.1999999999999993</c:v>
                </c:pt>
                <c:pt idx="563" formatCode="0.00">
                  <c:v>8.1999999999999993</c:v>
                </c:pt>
                <c:pt idx="564" formatCode="0.00">
                  <c:v>8.1999999999999993</c:v>
                </c:pt>
                <c:pt idx="565" formatCode="0.00">
                  <c:v>8.3000000000000007</c:v>
                </c:pt>
                <c:pt idx="566" formatCode="0.00">
                  <c:v>8.1999999999999993</c:v>
                </c:pt>
                <c:pt idx="567" formatCode="0.00">
                  <c:v>8.3000000000000007</c:v>
                </c:pt>
                <c:pt idx="568" formatCode="0.00">
                  <c:v>8.2999999999999989</c:v>
                </c:pt>
                <c:pt idx="569" formatCode="0.00">
                  <c:v>8.6</c:v>
                </c:pt>
                <c:pt idx="570" formatCode="0.00">
                  <c:v>8.6999999999999993</c:v>
                </c:pt>
                <c:pt idx="571" formatCode="0.00">
                  <c:v>9</c:v>
                </c:pt>
                <c:pt idx="572" formatCode="0.00">
                  <c:v>9.1000000000000014</c:v>
                </c:pt>
                <c:pt idx="573" formatCode="0.00">
                  <c:v>9.1999999999999993</c:v>
                </c:pt>
                <c:pt idx="574" formatCode="0.00">
                  <c:v>9.4</c:v>
                </c:pt>
                <c:pt idx="575" formatCode="0.00">
                  <c:v>9.5</c:v>
                </c:pt>
                <c:pt idx="576" formatCode="0.00">
                  <c:v>9.3999999999999986</c:v>
                </c:pt>
                <c:pt idx="577" formatCode="0.00">
                  <c:v>9.3000000000000007</c:v>
                </c:pt>
                <c:pt idx="578" formatCode="0.00">
                  <c:v>9.3999999999999986</c:v>
                </c:pt>
                <c:pt idx="579" formatCode="0.00">
                  <c:v>9.3999999999999986</c:v>
                </c:pt>
                <c:pt idx="580" formatCode="0.00">
                  <c:v>9.3999999999999986</c:v>
                </c:pt>
                <c:pt idx="581" formatCode="0.00">
                  <c:v>9.3000000000000007</c:v>
                </c:pt>
                <c:pt idx="582" formatCode="0.00">
                  <c:v>9.0999999999999979</c:v>
                </c:pt>
                <c:pt idx="583" formatCode="0.00">
                  <c:v>9</c:v>
                </c:pt>
                <c:pt idx="584" formatCode="0.00">
                  <c:v>8.8999999999999986</c:v>
                </c:pt>
                <c:pt idx="585" formatCode="0.00">
                  <c:v>8.8000000000000007</c:v>
                </c:pt>
                <c:pt idx="586" formatCode="0.00">
                  <c:v>8.6999999999999993</c:v>
                </c:pt>
                <c:pt idx="587" formatCode="0.00">
                  <c:v>8.6999999999999993</c:v>
                </c:pt>
                <c:pt idx="588" formatCode="0.00">
                  <c:v>8.7000000000000011</c:v>
                </c:pt>
                <c:pt idx="589" formatCode="0.00">
                  <c:v>8.7999999999999989</c:v>
                </c:pt>
                <c:pt idx="590" formatCode="0.00">
                  <c:v>8.9999999999999982</c:v>
                </c:pt>
                <c:pt idx="591" formatCode="0.00">
                  <c:v>9.1000000000000014</c:v>
                </c:pt>
                <c:pt idx="592" formatCode="0.00">
                  <c:v>9.2999999999999989</c:v>
                </c:pt>
                <c:pt idx="593" formatCode="0.00">
                  <c:v>9.4</c:v>
                </c:pt>
                <c:pt idx="594" formatCode="0.00">
                  <c:v>9.6</c:v>
                </c:pt>
                <c:pt idx="595" formatCode="0.00">
                  <c:v>9.6</c:v>
                </c:pt>
                <c:pt idx="596" formatCode="0.00">
                  <c:v>9.4999999999999982</c:v>
                </c:pt>
                <c:pt idx="597" formatCode="0.00">
                  <c:v>9.4</c:v>
                </c:pt>
                <c:pt idx="598" formatCode="0.00">
                  <c:v>9.3999999999999986</c:v>
                </c:pt>
                <c:pt idx="599" formatCode="0.00">
                  <c:v>9.1999999999999993</c:v>
                </c:pt>
                <c:pt idx="600" formatCode="0.00">
                  <c:v>9</c:v>
                </c:pt>
                <c:pt idx="601" formatCode="0.00">
                  <c:v>8.9</c:v>
                </c:pt>
                <c:pt idx="602" formatCode="0.00">
                  <c:v>8.6</c:v>
                </c:pt>
                <c:pt idx="603" formatCode="0.00">
                  <c:v>8.2999999999999989</c:v>
                </c:pt>
                <c:pt idx="604" formatCode="0.00">
                  <c:v>8.1000000000000014</c:v>
                </c:pt>
                <c:pt idx="605" formatCode="0.00">
                  <c:v>7.7999999999999989</c:v>
                </c:pt>
                <c:pt idx="606" formatCode="0.00">
                  <c:v>7.4</c:v>
                </c:pt>
                <c:pt idx="607" formatCode="0.00">
                  <c:v>7</c:v>
                </c:pt>
                <c:pt idx="608" formatCode="0.00">
                  <c:v>7</c:v>
                </c:pt>
                <c:pt idx="609" formatCode="0.00">
                  <c:v>6.7000000000000011</c:v>
                </c:pt>
                <c:pt idx="610" formatCode="0.00">
                  <c:v>6.7000000000000011</c:v>
                </c:pt>
                <c:pt idx="611" formatCode="0.00">
                  <c:v>6.6000000000000014</c:v>
                </c:pt>
                <c:pt idx="612" formatCode="0.00">
                  <c:v>6.4</c:v>
                </c:pt>
                <c:pt idx="613" formatCode="0.00">
                  <c:v>6.1999999999999993</c:v>
                </c:pt>
                <c:pt idx="614" formatCode="0.00">
                  <c:v>5.8000000000000007</c:v>
                </c:pt>
                <c:pt idx="615" formatCode="0.00">
                  <c:v>5.5</c:v>
                </c:pt>
                <c:pt idx="616" formatCode="0.00">
                  <c:v>5.1999999999999993</c:v>
                </c:pt>
                <c:pt idx="617" formatCode="0.00">
                  <c:v>4.8000000000000007</c:v>
                </c:pt>
                <c:pt idx="618" formatCode="0.00">
                  <c:v>4.5999999999999996</c:v>
                </c:pt>
                <c:pt idx="619" formatCode="0.00">
                  <c:v>4.2999999999999989</c:v>
                </c:pt>
                <c:pt idx="620" formatCode="0.00">
                  <c:v>4.0999999999999996</c:v>
                </c:pt>
                <c:pt idx="621" formatCode="0.00">
                  <c:v>3.7999999999999989</c:v>
                </c:pt>
                <c:pt idx="622" formatCode="0.00">
                  <c:v>3.5</c:v>
                </c:pt>
                <c:pt idx="623" formatCode="0.00">
                  <c:v>3.2999999999999989</c:v>
                </c:pt>
                <c:pt idx="624" formatCode="0.00">
                  <c:v>3.2000000000000011</c:v>
                </c:pt>
                <c:pt idx="625" formatCode="0.00">
                  <c:v>3</c:v>
                </c:pt>
                <c:pt idx="626" formatCode="0.00">
                  <c:v>2.9000000000000004</c:v>
                </c:pt>
                <c:pt idx="627" formatCode="0.00">
                  <c:v>2.8000000000000007</c:v>
                </c:pt>
                <c:pt idx="628" formatCode="0.00">
                  <c:v>2.6999999999999993</c:v>
                </c:pt>
                <c:pt idx="629" formatCode="0.00">
                  <c:v>2.5</c:v>
                </c:pt>
                <c:pt idx="630" formatCode="0.00">
                  <c:v>2.5</c:v>
                </c:pt>
                <c:pt idx="631" formatCode="0.00">
                  <c:v>2.4000000000000004</c:v>
                </c:pt>
                <c:pt idx="632" formatCode="0.00">
                  <c:v>2.4000000000000004</c:v>
                </c:pt>
                <c:pt idx="633" formatCode="0.00">
                  <c:v>2.3000000000000007</c:v>
                </c:pt>
                <c:pt idx="634" formatCode="0.00">
                  <c:v>2.3000000000000007</c:v>
                </c:pt>
                <c:pt idx="635" formatCode="0.00">
                  <c:v>2.2000000000000011</c:v>
                </c:pt>
                <c:pt idx="636" formatCode="0.00">
                  <c:v>2.2000000000000011</c:v>
                </c:pt>
                <c:pt idx="637" formatCode="0.00">
                  <c:v>2.2000000000000011</c:v>
                </c:pt>
                <c:pt idx="638" formatCode="0.00">
                  <c:v>2.1000000000000014</c:v>
                </c:pt>
                <c:pt idx="639" formatCode="0.00">
                  <c:v>2.1000000000000014</c:v>
                </c:pt>
                <c:pt idx="640" formatCode="0.00">
                  <c:v>2.1000000000000014</c:v>
                </c:pt>
                <c:pt idx="641" formatCode="0.00">
                  <c:v>2.1000000000000014</c:v>
                </c:pt>
                <c:pt idx="642" formatCode="0.00">
                  <c:v>2</c:v>
                </c:pt>
                <c:pt idx="643" formatCode="0.00">
                  <c:v>2</c:v>
                </c:pt>
                <c:pt idx="644" formatCode="0.00">
                  <c:v>1.9000000000000004</c:v>
                </c:pt>
                <c:pt idx="645" formatCode="0.00">
                  <c:v>1.6999999999999993</c:v>
                </c:pt>
                <c:pt idx="646" formatCode="0.00">
                  <c:v>1.5999999999999996</c:v>
                </c:pt>
                <c:pt idx="647" formatCode="0.00">
                  <c:v>1.5</c:v>
                </c:pt>
                <c:pt idx="648" formatCode="0.00">
                  <c:v>1.5</c:v>
                </c:pt>
                <c:pt idx="649" formatCode="0.00">
                  <c:v>1.4000000000000004</c:v>
                </c:pt>
                <c:pt idx="650" formatCode="0.00">
                  <c:v>1.4000000000000004</c:v>
                </c:pt>
                <c:pt idx="651" formatCode="0.00">
                  <c:v>1.1999999999999993</c:v>
                </c:pt>
                <c:pt idx="652" formatCode="0.00">
                  <c:v>1.0999999999999996</c:v>
                </c:pt>
                <c:pt idx="653" formatCode="0.00">
                  <c:v>1</c:v>
                </c:pt>
                <c:pt idx="654" formatCode="0.00">
                  <c:v>0.90000000000000036</c:v>
                </c:pt>
                <c:pt idx="655" formatCode="0.00">
                  <c:v>0.79999999999999893</c:v>
                </c:pt>
                <c:pt idx="656" formatCode="0.00">
                  <c:v>0.69999999999999929</c:v>
                </c:pt>
                <c:pt idx="657" formatCode="0.00">
                  <c:v>0.59999999999999964</c:v>
                </c:pt>
                <c:pt idx="658" formatCode="0.00">
                  <c:v>0.40000000000000036</c:v>
                </c:pt>
                <c:pt idx="659" formatCode="0.00">
                  <c:v>0.30000000000000071</c:v>
                </c:pt>
                <c:pt idx="660" formatCode="0.00">
                  <c:v>0.5</c:v>
                </c:pt>
                <c:pt idx="661" formatCode="0.00">
                  <c:v>0.59999999999999964</c:v>
                </c:pt>
                <c:pt idx="662" formatCode="0.00">
                  <c:v>0.5</c:v>
                </c:pt>
                <c:pt idx="663" formatCode="0.00">
                  <c:v>0.5</c:v>
                </c:pt>
                <c:pt idx="664" formatCode="0.00">
                  <c:v>0.5</c:v>
                </c:pt>
                <c:pt idx="665" formatCode="0.00">
                  <c:v>0.5</c:v>
                </c:pt>
                <c:pt idx="666" formatCode="0.00">
                  <c:v>0.5</c:v>
                </c:pt>
                <c:pt idx="667" formatCode="0.00">
                  <c:v>0.5</c:v>
                </c:pt>
                <c:pt idx="668" formatCode="0.00">
                  <c:v>0.5</c:v>
                </c:pt>
                <c:pt idx="669" formatCode="0.00">
                  <c:v>0.5</c:v>
                </c:pt>
                <c:pt idx="670" formatCode="0.00">
                  <c:v>0.5</c:v>
                </c:pt>
                <c:pt idx="671" formatCode="0.00">
                  <c:v>0.30000000000000071</c:v>
                </c:pt>
                <c:pt idx="672" formatCode="0.00">
                  <c:v>0.29999999999999893</c:v>
                </c:pt>
                <c:pt idx="673" formatCode="0.00">
                  <c:v>0.19999999999999929</c:v>
                </c:pt>
                <c:pt idx="674" formatCode="0.00">
                  <c:v>0.29999999999999893</c:v>
                </c:pt>
                <c:pt idx="675" formatCode="0.00">
                  <c:v>0.19999999999999929</c:v>
                </c:pt>
                <c:pt idx="676" formatCode="0.00">
                  <c:v>0.19999999999999929</c:v>
                </c:pt>
                <c:pt idx="677" formatCode="0.00">
                  <c:v>0.19999999999999929</c:v>
                </c:pt>
                <c:pt idx="678" formatCode="0.00">
                  <c:v>9.9999999999999645E-2</c:v>
                </c:pt>
                <c:pt idx="679" formatCode="0.00">
                  <c:v>9.9999999999999645E-2</c:v>
                </c:pt>
                <c:pt idx="680" formatCode="0.00">
                  <c:v>9.9999999999999645E-2</c:v>
                </c:pt>
                <c:pt idx="681" formatCode="0.00">
                  <c:v>0.19999999999999929</c:v>
                </c:pt>
                <c:pt idx="682" formatCode="0.00">
                  <c:v>9.9999999999999645E-2</c:v>
                </c:pt>
                <c:pt idx="683" formatCode="0.00">
                  <c:v>0</c:v>
                </c:pt>
                <c:pt idx="684" formatCode="0.00">
                  <c:v>0</c:v>
                </c:pt>
                <c:pt idx="685" formatCode="0.00">
                  <c:v>-9.9999999999999645E-2</c:v>
                </c:pt>
                <c:pt idx="686" formatCode="0.00">
                  <c:v>-9.9999999999999645E-2</c:v>
                </c:pt>
                <c:pt idx="687" formatCode="0.00">
                  <c:v>-9.9999999999999645E-2</c:v>
                </c:pt>
                <c:pt idx="688" formatCode="0.00">
                  <c:v>-9.9999999999999645E-2</c:v>
                </c:pt>
                <c:pt idx="689" formatCode="0.00">
                  <c:v>-9.9999999999999645E-2</c:v>
                </c:pt>
                <c:pt idx="690" formatCode="0.00">
                  <c:v>-0.20000000000000107</c:v>
                </c:pt>
                <c:pt idx="691" formatCode="0.00">
                  <c:v>-0.20000000000000107</c:v>
                </c:pt>
                <c:pt idx="692" formatCode="0.00">
                  <c:v>-0.20000000000000107</c:v>
                </c:pt>
                <c:pt idx="693" formatCode="0.00">
                  <c:v>-0.10000000000000142</c:v>
                </c:pt>
                <c:pt idx="694" formatCode="0.00">
                  <c:v>-0.10000000000000142</c:v>
                </c:pt>
                <c:pt idx="695" formatCode="0.00">
                  <c:v>-0.10000000000000142</c:v>
                </c:pt>
                <c:pt idx="696" formatCode="0.00">
                  <c:v>-0.10000000000000142</c:v>
                </c:pt>
                <c:pt idx="697" formatCode="0.00">
                  <c:v>0</c:v>
                </c:pt>
                <c:pt idx="698" formatCode="0.00">
                  <c:v>0</c:v>
                </c:pt>
                <c:pt idx="699" formatCode="0.00">
                  <c:v>0.10000000000000142</c:v>
                </c:pt>
                <c:pt idx="700" formatCode="0.00">
                  <c:v>0.10000000000000142</c:v>
                </c:pt>
                <c:pt idx="701" formatCode="0.00">
                  <c:v>0.20000000000000107</c:v>
                </c:pt>
                <c:pt idx="702" formatCode="0.00">
                  <c:v>9.9999999999999645E-2</c:v>
                </c:pt>
                <c:pt idx="703" formatCode="0.00">
                  <c:v>9.9999999999999645E-2</c:v>
                </c:pt>
                <c:pt idx="704" formatCode="0.00">
                  <c:v>9.9999999999999645E-2</c:v>
                </c:pt>
                <c:pt idx="705" formatCode="0.00">
                  <c:v>0.30000000000000071</c:v>
                </c:pt>
                <c:pt idx="706" formatCode="0.00">
                  <c:v>0.19999999999999929</c:v>
                </c:pt>
                <c:pt idx="707" formatCode="0.00">
                  <c:v>0.19999999999999929</c:v>
                </c:pt>
                <c:pt idx="708" formatCode="0.00">
                  <c:v>9.9999999999999645E-2</c:v>
                </c:pt>
                <c:pt idx="709" formatCode="0.00">
                  <c:v>0</c:v>
                </c:pt>
                <c:pt idx="710" formatCode="0.00">
                  <c:v>0</c:v>
                </c:pt>
                <c:pt idx="711" formatCode="0.00">
                  <c:v>0</c:v>
                </c:pt>
                <c:pt idx="712" formatCode="0.00">
                  <c:v>0</c:v>
                </c:pt>
                <c:pt idx="713" formatCode="0.00">
                  <c:v>-9.9999999999999645E-2</c:v>
                </c:pt>
                <c:pt idx="714" formatCode="0.00">
                  <c:v>-0.19999999999999929</c:v>
                </c:pt>
                <c:pt idx="715" formatCode="0.00">
                  <c:v>-0.19999999999999929</c:v>
                </c:pt>
                <c:pt idx="716" formatCode="0.00">
                  <c:v>-0.19999999999999929</c:v>
                </c:pt>
                <c:pt idx="717" formatCode="0.00">
                  <c:v>-0.19999999999999929</c:v>
                </c:pt>
                <c:pt idx="718" formatCode="0.00">
                  <c:v>-0.19999999999999929</c:v>
                </c:pt>
                <c:pt idx="719" formatCode="0.00">
                  <c:v>-0.19999999999999929</c:v>
                </c:pt>
                <c:pt idx="720" formatCode="0.00">
                  <c:v>-0.19999999999999929</c:v>
                </c:pt>
                <c:pt idx="721" formatCode="0.00">
                  <c:v>-0.19999999999999929</c:v>
                </c:pt>
                <c:pt idx="722" formatCode="0.00">
                  <c:v>-0.29999999999999893</c:v>
                </c:pt>
                <c:pt idx="723" formatCode="0.00">
                  <c:v>-0.29999999999999893</c:v>
                </c:pt>
                <c:pt idx="724" formatCode="0.00">
                  <c:v>-0.39999999999999858</c:v>
                </c:pt>
                <c:pt idx="725" formatCode="0.00">
                  <c:v>-0.39999999999999858</c:v>
                </c:pt>
                <c:pt idx="726" formatCode="0.00">
                  <c:v>-0.39999999999999858</c:v>
                </c:pt>
                <c:pt idx="727" formatCode="0.00">
                  <c:v>-0.39999999999999858</c:v>
                </c:pt>
                <c:pt idx="728" formatCode="0.00">
                  <c:v>-0.39999999999999858</c:v>
                </c:pt>
                <c:pt idx="729" formatCode="0.00">
                  <c:v>-0.39999999999999858</c:v>
                </c:pt>
                <c:pt idx="730" formatCode="0.00">
                  <c:v>-0.39999999999999858</c:v>
                </c:pt>
                <c:pt idx="731" formatCode="0.00">
                  <c:v>-0.40000000000000036</c:v>
                </c:pt>
                <c:pt idx="732" formatCode="0.00">
                  <c:v>-0.40000000000000036</c:v>
                </c:pt>
                <c:pt idx="733" formatCode="0.00">
                  <c:v>-0.40000000000000036</c:v>
                </c:pt>
                <c:pt idx="734" formatCode="0.00">
                  <c:v>-0.40000000000000036</c:v>
                </c:pt>
                <c:pt idx="735" formatCode="0.00">
                  <c:v>-0.29999999999999893</c:v>
                </c:pt>
                <c:pt idx="736" formatCode="0.00">
                  <c:v>-0.19999999999999929</c:v>
                </c:pt>
                <c:pt idx="737" formatCode="0.00">
                  <c:v>-0.19999999999999929</c:v>
                </c:pt>
                <c:pt idx="738" formatCode="0.00">
                  <c:v>-9.9999999999999645E-2</c:v>
                </c:pt>
                <c:pt idx="739" formatCode="0.00">
                  <c:v>-0.19999999999999929</c:v>
                </c:pt>
                <c:pt idx="740" formatCode="0.00">
                  <c:v>-0.19999999999999929</c:v>
                </c:pt>
                <c:pt idx="741" formatCode="0.00">
                  <c:v>-0.19999999999999929</c:v>
                </c:pt>
                <c:pt idx="742" formatCode="0.00">
                  <c:v>-0.19999999999999929</c:v>
                </c:pt>
                <c:pt idx="743" formatCode="0.00">
                  <c:v>-0.19999999999999929</c:v>
                </c:pt>
                <c:pt idx="744" formatCode="0.00">
                  <c:v>-0.30000000000000071</c:v>
                </c:pt>
                <c:pt idx="745" formatCode="0.00">
                  <c:v>-0.30000000000000071</c:v>
                </c:pt>
                <c:pt idx="746" formatCode="0.00">
                  <c:v>-0.40000000000000036</c:v>
                </c:pt>
                <c:pt idx="747" formatCode="0.00">
                  <c:v>-0.40000000000000036</c:v>
                </c:pt>
                <c:pt idx="748" formatCode="0.00">
                  <c:v>-0.40000000000000036</c:v>
                </c:pt>
                <c:pt idx="749" formatCode="0.00">
                  <c:v>-0.40000000000000036</c:v>
                </c:pt>
                <c:pt idx="750" formatCode="0.00">
                  <c:v>-0.5</c:v>
                </c:pt>
                <c:pt idx="751" formatCode="0.00">
                  <c:v>-0.40000000000000036</c:v>
                </c:pt>
                <c:pt idx="752" formatCode="0.00">
                  <c:v>-0.30000000000000071</c:v>
                </c:pt>
                <c:pt idx="753" formatCode="0.00">
                  <c:v>-0.40000000000000036</c:v>
                </c:pt>
                <c:pt idx="754" formatCode="0.00">
                  <c:v>-0.40000000000000036</c:v>
                </c:pt>
                <c:pt idx="755" formatCode="0.00">
                  <c:v>-0.5</c:v>
                </c:pt>
                <c:pt idx="756" formatCode="0.00">
                  <c:v>-0.39999999999999858</c:v>
                </c:pt>
                <c:pt idx="757" formatCode="0.00">
                  <c:v>-0.39999999999999858</c:v>
                </c:pt>
                <c:pt idx="758" formatCode="0.00">
                  <c:v>-0.5</c:v>
                </c:pt>
                <c:pt idx="759" formatCode="0.00">
                  <c:v>-0.5</c:v>
                </c:pt>
                <c:pt idx="760" formatCode="0.00">
                  <c:v>-0.5</c:v>
                </c:pt>
                <c:pt idx="761" formatCode="0.00">
                  <c:v>-0.5</c:v>
                </c:pt>
                <c:pt idx="762" formatCode="0.00">
                  <c:v>-0.59999999999999964</c:v>
                </c:pt>
                <c:pt idx="763" formatCode="0.00">
                  <c:v>-0.59999999999999964</c:v>
                </c:pt>
                <c:pt idx="764" formatCode="0.00">
                  <c:v>-0.69999999999999929</c:v>
                </c:pt>
                <c:pt idx="765" formatCode="0.00">
                  <c:v>-0.59999999999999964</c:v>
                </c:pt>
                <c:pt idx="766" formatCode="0.00">
                  <c:v>-0.59999999999999964</c:v>
                </c:pt>
                <c:pt idx="767" formatCode="0.00">
                  <c:v>-0.69999999999999929</c:v>
                </c:pt>
                <c:pt idx="768" formatCode="0.00">
                  <c:v>-0.69999999999999929</c:v>
                </c:pt>
                <c:pt idx="769" formatCode="0.00">
                  <c:v>-0.69999999999999929</c:v>
                </c:pt>
                <c:pt idx="770" formatCode="0.00">
                  <c:v>-0.80000000000000071</c:v>
                </c:pt>
                <c:pt idx="771" formatCode="0.00">
                  <c:v>-0.80000000000000071</c:v>
                </c:pt>
                <c:pt idx="772" formatCode="0.00">
                  <c:v>-0.80000000000000071</c:v>
                </c:pt>
                <c:pt idx="773" formatCode="0.00">
                  <c:v>-0.80000000000000071</c:v>
                </c:pt>
                <c:pt idx="774" formatCode="0.00">
                  <c:v>-0.80000000000000071</c:v>
                </c:pt>
                <c:pt idx="775" formatCode="0.00">
                  <c:v>-0.90000000000000036</c:v>
                </c:pt>
                <c:pt idx="776" formatCode="0.00">
                  <c:v>-0.90000000000000036</c:v>
                </c:pt>
                <c:pt idx="777" formatCode="0.00">
                  <c:v>-0.90000000000000036</c:v>
                </c:pt>
                <c:pt idx="778" formatCode="0.00">
                  <c:v>-0.90000000000000036</c:v>
                </c:pt>
                <c:pt idx="779" formatCode="0.00">
                  <c:v>-1</c:v>
                </c:pt>
                <c:pt idx="780" formatCode="0.00">
                  <c:v>-0.90000000000000036</c:v>
                </c:pt>
                <c:pt idx="781" formatCode="0.00">
                  <c:v>-1</c:v>
                </c:pt>
                <c:pt idx="782" formatCode="0.00">
                  <c:v>-1</c:v>
                </c:pt>
                <c:pt idx="783" formatCode="0.00">
                  <c:v>-1</c:v>
                </c:pt>
                <c:pt idx="784" formatCode="0.00">
                  <c:v>-1.0999999999999996</c:v>
                </c:pt>
                <c:pt idx="785" formatCode="0.00">
                  <c:v>-1.0999999999999996</c:v>
                </c:pt>
                <c:pt idx="786" formatCode="0.00">
                  <c:v>-1.0999999999999996</c:v>
                </c:pt>
                <c:pt idx="787" formatCode="0.00">
                  <c:v>-1.0999999999999996</c:v>
                </c:pt>
                <c:pt idx="788" formatCode="0.00">
                  <c:v>-1.0999999999999996</c:v>
                </c:pt>
                <c:pt idx="789" formatCode="0.00">
                  <c:v>-1.0999999999999996</c:v>
                </c:pt>
                <c:pt idx="790" formatCode="0.00">
                  <c:v>-1.2000000000000011</c:v>
                </c:pt>
                <c:pt idx="791" formatCode="0.00">
                  <c:v>-1.1000000000000014</c:v>
                </c:pt>
                <c:pt idx="792" formatCode="0.00">
                  <c:v>-1.2000000000000011</c:v>
                </c:pt>
                <c:pt idx="793" formatCode="0.00">
                  <c:v>-1.2000000000000011</c:v>
                </c:pt>
                <c:pt idx="794" formatCode="0.00">
                  <c:v>-1.2000000000000011</c:v>
                </c:pt>
                <c:pt idx="795" formatCode="0.00">
                  <c:v>-1.1000000000000014</c:v>
                </c:pt>
                <c:pt idx="796" formatCode="0.00">
                  <c:v>-1.1000000000000014</c:v>
                </c:pt>
                <c:pt idx="797" formatCode="0.00">
                  <c:v>-1</c:v>
                </c:pt>
                <c:pt idx="798" formatCode="0.00">
                  <c:v>-1</c:v>
                </c:pt>
                <c:pt idx="799" formatCode="0.00">
                  <c:v>-1</c:v>
                </c:pt>
                <c:pt idx="800" formatCode="0.00">
                  <c:v>-1</c:v>
                </c:pt>
                <c:pt idx="801" formatCode="0.00">
                  <c:v>-0.90000000000000036</c:v>
                </c:pt>
                <c:pt idx="802" formatCode="0.00">
                  <c:v>-0.90000000000000036</c:v>
                </c:pt>
                <c:pt idx="803" formatCode="0.00">
                  <c:v>-0.79999999999999893</c:v>
                </c:pt>
                <c:pt idx="804" formatCode="0.00">
                  <c:v>-0.79999999999999893</c:v>
                </c:pt>
                <c:pt idx="805" formatCode="0.00">
                  <c:v>-0.40000000000000036</c:v>
                </c:pt>
                <c:pt idx="806" formatCode="0.00">
                  <c:v>0.19999999999999929</c:v>
                </c:pt>
                <c:pt idx="807" formatCode="0.00">
                  <c:v>0.40000000000000036</c:v>
                </c:pt>
                <c:pt idx="808" formatCode="0.00">
                  <c:v>0.59999999999999964</c:v>
                </c:pt>
                <c:pt idx="809" formatCode="0.00">
                  <c:v>0.40000000000000036</c:v>
                </c:pt>
                <c:pt idx="810" formatCode="0.00">
                  <c:v>0.5</c:v>
                </c:pt>
                <c:pt idx="811" formatCode="0.00">
                  <c:v>0.30000000000000071</c:v>
                </c:pt>
                <c:pt idx="812" formatCode="0.00">
                  <c:v>0.20000000000000107</c:v>
                </c:pt>
                <c:pt idx="813" formatCode="0.00">
                  <c:v>0.10000000000000142</c:v>
                </c:pt>
                <c:pt idx="814" formatCode="0.00">
                  <c:v>0</c:v>
                </c:pt>
                <c:pt idx="815" formatCode="0.00">
                  <c:v>-9.9999999999999645E-2</c:v>
                </c:pt>
                <c:pt idx="816" formatCode="0.00">
                  <c:v>-0.19999999999999929</c:v>
                </c:pt>
                <c:pt idx="817" formatCode="0.00">
                  <c:v>-0.29999999999999893</c:v>
                </c:pt>
                <c:pt idx="818" formatCode="0.00">
                  <c:v>-0.29999999999999893</c:v>
                </c:pt>
                <c:pt idx="819" formatCode="0.00">
                  <c:v>-0.50000000000000089</c:v>
                </c:pt>
                <c:pt idx="820" formatCode="0.00">
                  <c:v>-0.50000000000000089</c:v>
                </c:pt>
                <c:pt idx="821" formatCode="0.00">
                  <c:v>-0.60000000000000053</c:v>
                </c:pt>
                <c:pt idx="822" formatCode="0.00">
                  <c:v>-0.79999999999999982</c:v>
                </c:pt>
                <c:pt idx="823" formatCode="0.00">
                  <c:v>-0.89999999999999947</c:v>
                </c:pt>
                <c:pt idx="824" formatCode="0.00">
                  <c:v>-0.89999999999999947</c:v>
                </c:pt>
                <c:pt idx="825" formatCode="0.00">
                  <c:v>-0.89999999999999947</c:v>
                </c:pt>
                <c:pt idx="826" formatCode="0.00">
                  <c:v>-1</c:v>
                </c:pt>
                <c:pt idx="827" formatCode="0.00">
                  <c:v>-1</c:v>
                </c:pt>
                <c:pt idx="828" formatCode="0.00">
                  <c:v>-1.0999999999999996</c:v>
                </c:pt>
                <c:pt idx="829" formatCode="0.00">
                  <c:v>-1.1999999999999993</c:v>
                </c:pt>
                <c:pt idx="830" formatCode="0.00">
                  <c:v>-1.1999999999999993</c:v>
                </c:pt>
                <c:pt idx="831" formatCode="0.00">
                  <c:v>-1.3000000000000007</c:v>
                </c:pt>
                <c:pt idx="832" formatCode="0.00">
                  <c:v>-1.5</c:v>
                </c:pt>
                <c:pt idx="833" formatCode="0.00">
                  <c:v>-1.5</c:v>
                </c:pt>
                <c:pt idx="834" formatCode="0.00">
                  <c:v>-1.5999999999999996</c:v>
                </c:pt>
                <c:pt idx="835" formatCode="0.00">
                  <c:v>-1.6999999999999993</c:v>
                </c:pt>
                <c:pt idx="836" formatCode="0.00">
                  <c:v>-1.6999999999999993</c:v>
                </c:pt>
                <c:pt idx="837" formatCode="0.00">
                  <c:v>-1.5999999999999996</c:v>
                </c:pt>
                <c:pt idx="838" formatCode="0.00">
                  <c:v>-1.5999999999999996</c:v>
                </c:pt>
                <c:pt idx="839" formatCode="0.00">
                  <c:v>-1.6999999999999993</c:v>
                </c:pt>
                <c:pt idx="840" formatCode="0.00">
                  <c:v>-1.6999999999999993</c:v>
                </c:pt>
                <c:pt idx="841" formatCode="0.00">
                  <c:v>-1.5999999999999996</c:v>
                </c:pt>
                <c:pt idx="842" formatCode="0.00">
                  <c:v>-1.5999999999999996</c:v>
                </c:pt>
                <c:pt idx="843" formatCode="0.00">
                  <c:v>-1.7000000000000011</c:v>
                </c:pt>
                <c:pt idx="844" formatCode="0.00">
                  <c:v>-1.7000000000000011</c:v>
                </c:pt>
                <c:pt idx="845" formatCode="0.00">
                  <c:v>-1.6000000000000005</c:v>
                </c:pt>
                <c:pt idx="846" formatCode="0.00">
                  <c:v>-1.6000000000000005</c:v>
                </c:pt>
                <c:pt idx="847" formatCode="0.00">
                  <c:v>-1.7000000000000002</c:v>
                </c:pt>
                <c:pt idx="848" formatCode="0.00">
                  <c:v>-1.6000000000000005</c:v>
                </c:pt>
                <c:pt idx="849" formatCode="0.00">
                  <c:v>-1.6000000000000005</c:v>
                </c:pt>
                <c:pt idx="850" formatCode="0.00">
                  <c:v>-1.6000000000000005</c:v>
                </c:pt>
                <c:pt idx="851" formatCode="0.00">
                  <c:v>-1.6000000000000005</c:v>
                </c:pt>
                <c:pt idx="852" formatCode="0.00">
                  <c:v>-1.5999999999999996</c:v>
                </c:pt>
                <c:pt idx="853" formatCode="0.00">
                  <c:v>-1.5999999999999996</c:v>
                </c:pt>
                <c:pt idx="854" formatCode="0.00">
                  <c:v>-1.5999999999999996</c:v>
                </c:pt>
                <c:pt idx="855" formatCode="0.00">
                  <c:v>-1.6999999999999993</c:v>
                </c:pt>
                <c:pt idx="856" formatCode="0.00">
                  <c:v>-1.5999999999999996</c:v>
                </c:pt>
                <c:pt idx="857" formatCode="0.00">
                  <c:v>-1.5999999999999996</c:v>
                </c:pt>
                <c:pt idx="858" formatCode="0.00">
                  <c:v>-1.5999999999999996</c:v>
                </c:pt>
                <c:pt idx="859" formatCode="0.00">
                  <c:v>-1.5999999999999996</c:v>
                </c:pt>
                <c:pt idx="860" formatCode="0.00">
                  <c:v>-1.5</c:v>
                </c:pt>
                <c:pt idx="861" formatCode="0.00">
                  <c:v>-1.5</c:v>
                </c:pt>
                <c:pt idx="862" formatCode="0.00">
                  <c:v>-1.5</c:v>
                </c:pt>
                <c:pt idx="863" formatCode="0.00">
                  <c:v>-1.5</c:v>
                </c:pt>
                <c:pt idx="864" formatCode="0.00">
                  <c:v>-1.4000000000000004</c:v>
                </c:pt>
                <c:pt idx="865" formatCode="0.00">
                  <c:v>-1.4000000000000004</c:v>
                </c:pt>
                <c:pt idx="866" formatCode="0.00">
                  <c:v>-1.4000000000000004</c:v>
                </c:pt>
                <c:pt idx="867" formatCode="0.00">
                  <c:v>-1.4000000000000004</c:v>
                </c:pt>
                <c:pt idx="868" formatCode="0.00">
                  <c:v>-1.4000000000000004</c:v>
                </c:pt>
                <c:pt idx="869" formatCode="0.00">
                  <c:v>-1.3999999999999986</c:v>
                </c:pt>
                <c:pt idx="870" formatCode="0.00">
                  <c:v>-1.3999999999999986</c:v>
                </c:pt>
                <c:pt idx="871" formatCode="0.00">
                  <c:v>-1.5</c:v>
                </c:pt>
                <c:pt idx="872" formatCode="0.00">
                  <c:v>-1.5</c:v>
                </c:pt>
                <c:pt idx="873" formatCode="0.00">
                  <c:v>-1.5</c:v>
                </c:pt>
                <c:pt idx="874" formatCode="0.00">
                  <c:v>-1.5</c:v>
                </c:pt>
                <c:pt idx="875" formatCode="0.00">
                  <c:v>-1.5</c:v>
                </c:pt>
                <c:pt idx="876" formatCode="0.00">
                  <c:v>-1.5</c:v>
                </c:pt>
                <c:pt idx="877" formatCode="0.00">
                  <c:v>-1.4000000000000004</c:v>
                </c:pt>
                <c:pt idx="878" formatCode="0.00">
                  <c:v>-1.4000000000000004</c:v>
                </c:pt>
                <c:pt idx="879" formatCode="0.00">
                  <c:v>-1.4000000000000004</c:v>
                </c:pt>
                <c:pt idx="880" formatCode="0.00">
                  <c:v>-1.3000000000000007</c:v>
                </c:pt>
                <c:pt idx="881" formatCode="0.00">
                  <c:v>-1.4000000000000004</c:v>
                </c:pt>
                <c:pt idx="882" formatCode="0.00">
                  <c:v>-1.4000000000000004</c:v>
                </c:pt>
                <c:pt idx="883" formatCode="0.00">
                  <c:v>-1.4000000000000004</c:v>
                </c:pt>
                <c:pt idx="884" formatCode="0.00">
                  <c:v>-1.4000000000000004</c:v>
                </c:pt>
                <c:pt idx="885" formatCode="0.00">
                  <c:v>-10</c:v>
                </c:pt>
                <c:pt idx="886" formatCode="0.00">
                  <c:v>-10</c:v>
                </c:pt>
                <c:pt idx="887" formatCode="0.00">
                  <c:v>-9.9</c:v>
                </c:pt>
                <c:pt idx="888" formatCode="0.00">
                  <c:v>-10</c:v>
                </c:pt>
                <c:pt idx="889" formatCode="0.00">
                  <c:v>-9.9</c:v>
                </c:pt>
                <c:pt idx="890" formatCode="0.00">
                  <c:v>-9.9</c:v>
                </c:pt>
                <c:pt idx="891" formatCode="0.00">
                  <c:v>-9.9</c:v>
                </c:pt>
                <c:pt idx="892" formatCode="0.00">
                  <c:v>-9.9</c:v>
                </c:pt>
                <c:pt idx="893" formatCode="0.00">
                  <c:v>-10</c:v>
                </c:pt>
                <c:pt idx="894" formatCode="0.00">
                  <c:v>-10</c:v>
                </c:pt>
                <c:pt idx="895" formatCode="0.00">
                  <c:v>-10</c:v>
                </c:pt>
                <c:pt idx="896" formatCode="0.00">
                  <c:v>-10</c:v>
                </c:pt>
                <c:pt idx="897" formatCode="0.00">
                  <c:v>-10</c:v>
                </c:pt>
                <c:pt idx="898" formatCode="0.00">
                  <c:v>-10.1</c:v>
                </c:pt>
                <c:pt idx="899" formatCode="0.00">
                  <c:v>-10.1</c:v>
                </c:pt>
                <c:pt idx="900" formatCode="0.00">
                  <c:v>-10.1</c:v>
                </c:pt>
                <c:pt idx="901" formatCode="0.00">
                  <c:v>-10</c:v>
                </c:pt>
                <c:pt idx="902" formatCode="0.00">
                  <c:v>-10</c:v>
                </c:pt>
                <c:pt idx="903" formatCode="0.00">
                  <c:v>-10.1</c:v>
                </c:pt>
                <c:pt idx="904" formatCode="0.00">
                  <c:v>-10.1</c:v>
                </c:pt>
                <c:pt idx="905" formatCode="0.00">
                  <c:v>-10.1</c:v>
                </c:pt>
                <c:pt idx="906" formatCode="0.00">
                  <c:v>-10.199999999999999</c:v>
                </c:pt>
                <c:pt idx="907" formatCode="0.00">
                  <c:v>-10.199999999999999</c:v>
                </c:pt>
                <c:pt idx="908" formatCode="0.00">
                  <c:v>-10.199999999999999</c:v>
                </c:pt>
                <c:pt idx="909" formatCode="0.00">
                  <c:v>-10.199999999999999</c:v>
                </c:pt>
                <c:pt idx="910" formatCode="0.00">
                  <c:v>-10.199999999999999</c:v>
                </c:pt>
                <c:pt idx="911" formatCode="0.00">
                  <c:v>-10.199999999999999</c:v>
                </c:pt>
                <c:pt idx="912" formatCode="0.00">
                  <c:v>-10.199999999999999</c:v>
                </c:pt>
                <c:pt idx="913" formatCode="0.00">
                  <c:v>-10.199999999999999</c:v>
                </c:pt>
                <c:pt idx="914" formatCode="0.00">
                  <c:v>-10.199999999999999</c:v>
                </c:pt>
                <c:pt idx="915" formatCode="0.00">
                  <c:v>-10.199999999999999</c:v>
                </c:pt>
                <c:pt idx="916" formatCode="0.00">
                  <c:v>-10.199999999999999</c:v>
                </c:pt>
                <c:pt idx="917" formatCode="0.00">
                  <c:v>-10.199999999999999</c:v>
                </c:pt>
                <c:pt idx="918" formatCode="0.00">
                  <c:v>-10.199999999999999</c:v>
                </c:pt>
                <c:pt idx="919" formatCode="0.00">
                  <c:v>-10.199999999999999</c:v>
                </c:pt>
                <c:pt idx="920" formatCode="0.00">
                  <c:v>-10.199999999999999</c:v>
                </c:pt>
                <c:pt idx="921" formatCode="0.00">
                  <c:v>-10.199999999999999</c:v>
                </c:pt>
                <c:pt idx="922" formatCode="0.00">
                  <c:v>-10.199999999999999</c:v>
                </c:pt>
                <c:pt idx="923" formatCode="0.00">
                  <c:v>-10.199999999999999</c:v>
                </c:pt>
                <c:pt idx="924" formatCode="0.00">
                  <c:v>-10.199999999999999</c:v>
                </c:pt>
                <c:pt idx="925" formatCode="0.00">
                  <c:v>-10.199999999999999</c:v>
                </c:pt>
                <c:pt idx="926" formatCode="0.00">
                  <c:v>-10.199999999999999</c:v>
                </c:pt>
                <c:pt idx="927" formatCode="0.00">
                  <c:v>-10.3</c:v>
                </c:pt>
                <c:pt idx="928" formatCode="0.00">
                  <c:v>-10.3</c:v>
                </c:pt>
                <c:pt idx="929" formatCode="0.00">
                  <c:v>-10.3</c:v>
                </c:pt>
                <c:pt idx="930" formatCode="0.00">
                  <c:v>-10.199999999999999</c:v>
                </c:pt>
                <c:pt idx="931" formatCode="0.00">
                  <c:v>-10.3</c:v>
                </c:pt>
                <c:pt idx="932" formatCode="0.00">
                  <c:v>-10.3</c:v>
                </c:pt>
                <c:pt idx="933" formatCode="0.00">
                  <c:v>-10.3</c:v>
                </c:pt>
                <c:pt idx="934" formatCode="0.00">
                  <c:v>-10.3</c:v>
                </c:pt>
                <c:pt idx="935" formatCode="0.00">
                  <c:v>-10.3</c:v>
                </c:pt>
                <c:pt idx="936" formatCode="0.00">
                  <c:v>-10.3</c:v>
                </c:pt>
                <c:pt idx="937" formatCode="0.00">
                  <c:v>-10.3</c:v>
                </c:pt>
                <c:pt idx="938" formatCode="0.00">
                  <c:v>-10.3</c:v>
                </c:pt>
                <c:pt idx="939" formatCode="0.00">
                  <c:v>-10.3</c:v>
                </c:pt>
                <c:pt idx="940" formatCode="0.00">
                  <c:v>-10.3</c:v>
                </c:pt>
                <c:pt idx="941" formatCode="0.00">
                  <c:v>-10.3</c:v>
                </c:pt>
                <c:pt idx="942" formatCode="0.00">
                  <c:v>-10.3</c:v>
                </c:pt>
                <c:pt idx="943" formatCode="0.00">
                  <c:v>-10.3</c:v>
                </c:pt>
                <c:pt idx="944" formatCode="0.00">
                  <c:v>-10.3</c:v>
                </c:pt>
                <c:pt idx="945" formatCode="0.00">
                  <c:v>-10.3</c:v>
                </c:pt>
                <c:pt idx="946" formatCode="0.00">
                  <c:v>-10.3</c:v>
                </c:pt>
                <c:pt idx="947" formatCode="0.00">
                  <c:v>-10.3</c:v>
                </c:pt>
                <c:pt idx="948" formatCode="0.00">
                  <c:v>-10.3</c:v>
                </c:pt>
                <c:pt idx="949" formatCode="0.00">
                  <c:v>-10.3</c:v>
                </c:pt>
                <c:pt idx="950" formatCode="0.00">
                  <c:v>-10.3</c:v>
                </c:pt>
                <c:pt idx="951" formatCode="0.00">
                  <c:v>-10.3</c:v>
                </c:pt>
                <c:pt idx="952" formatCode="0.00">
                  <c:v>-10.3</c:v>
                </c:pt>
                <c:pt idx="953" formatCode="0.00">
                  <c:v>-10.3</c:v>
                </c:pt>
                <c:pt idx="954" formatCode="0.00">
                  <c:v>-10.3</c:v>
                </c:pt>
                <c:pt idx="955" formatCode="0.00">
                  <c:v>-10.3</c:v>
                </c:pt>
                <c:pt idx="956" formatCode="0.00">
                  <c:v>-10.3</c:v>
                </c:pt>
                <c:pt idx="957" formatCode="0.00">
                  <c:v>-10.4</c:v>
                </c:pt>
                <c:pt idx="958" formatCode="0.00">
                  <c:v>-10.4</c:v>
                </c:pt>
                <c:pt idx="959" formatCode="0.00">
                  <c:v>-10.4</c:v>
                </c:pt>
                <c:pt idx="960" formatCode="0.00">
                  <c:v>-10.4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678272"/>
        <c:axId val="160679808"/>
      </c:barChart>
      <c:catAx>
        <c:axId val="16067827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crossAx val="160679808"/>
        <c:crosses val="autoZero"/>
        <c:auto val="1"/>
        <c:lblAlgn val="ctr"/>
        <c:lblOffset val="100"/>
        <c:tickLblSkip val="60"/>
        <c:tickMarkSkip val="10"/>
        <c:noMultiLvlLbl val="0"/>
      </c:catAx>
      <c:valAx>
        <c:axId val="160679808"/>
        <c:scaling>
          <c:orientation val="minMax"/>
          <c:min val="2"/>
        </c:scaling>
        <c:delete val="0"/>
        <c:axPos val="l"/>
        <c:numFmt formatCode="General" sourceLinked="1"/>
        <c:majorTickMark val="out"/>
        <c:minorTickMark val="none"/>
        <c:tickLblPos val="nextTo"/>
        <c:crossAx val="1606782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/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51000">
                  <a:schemeClr val="bg1">
                    <a:lumMod val="95000"/>
                  </a:schemeClr>
                </a:gs>
                <a:gs pos="20000">
                  <a:schemeClr val="bg1"/>
                </a:gs>
                <a:gs pos="98000">
                  <a:schemeClr val="bg1">
                    <a:lumMod val="75000"/>
                  </a:schemeClr>
                </a:gs>
              </a:gsLst>
              <a:lin ang="5400000" scaled="0"/>
            </a:gradFill>
            <a:ln w="15875"/>
          </c:spPr>
          <c:invertIfNegative val="0"/>
          <c:cat>
            <c:numRef>
              <c:f>Relevés!$Q$369:$Q$1329</c:f>
              <c:numCache>
                <c:formatCode>h:mm</c:formatCode>
                <c:ptCount val="961"/>
                <c:pt idx="0">
                  <c:v>0.25</c:v>
                </c:pt>
                <c:pt idx="1">
                  <c:v>0.250694444444444</c:v>
                </c:pt>
                <c:pt idx="2">
                  <c:v>0.25138888888888899</c:v>
                </c:pt>
                <c:pt idx="3">
                  <c:v>0.25208333333333299</c:v>
                </c:pt>
                <c:pt idx="4">
                  <c:v>0.25277777777777799</c:v>
                </c:pt>
                <c:pt idx="5">
                  <c:v>0.25347222222222199</c:v>
                </c:pt>
                <c:pt idx="6">
                  <c:v>0.25416666666666698</c:v>
                </c:pt>
                <c:pt idx="7">
                  <c:v>0.25486111111111098</c:v>
                </c:pt>
                <c:pt idx="8">
                  <c:v>0.25555555555555598</c:v>
                </c:pt>
                <c:pt idx="9">
                  <c:v>0.25624999999999998</c:v>
                </c:pt>
                <c:pt idx="10">
                  <c:v>0.25694444444444398</c:v>
                </c:pt>
                <c:pt idx="11">
                  <c:v>0.25763888888888897</c:v>
                </c:pt>
                <c:pt idx="12">
                  <c:v>0.25833333333333303</c:v>
                </c:pt>
                <c:pt idx="13">
                  <c:v>0.25902777777777802</c:v>
                </c:pt>
                <c:pt idx="14">
                  <c:v>0.25972222222222202</c:v>
                </c:pt>
                <c:pt idx="15">
                  <c:v>0.26041666666666702</c:v>
                </c:pt>
                <c:pt idx="16">
                  <c:v>0.26111111111111102</c:v>
                </c:pt>
                <c:pt idx="17">
                  <c:v>0.26180555555555601</c:v>
                </c:pt>
                <c:pt idx="18">
                  <c:v>0.26250000000000001</c:v>
                </c:pt>
                <c:pt idx="19">
                  <c:v>0.26319444444444401</c:v>
                </c:pt>
                <c:pt idx="20">
                  <c:v>0.26388888888888901</c:v>
                </c:pt>
                <c:pt idx="21">
                  <c:v>0.264583333333333</c:v>
                </c:pt>
                <c:pt idx="22">
                  <c:v>0.265277777777778</c:v>
                </c:pt>
                <c:pt idx="23">
                  <c:v>0.265972222222222</c:v>
                </c:pt>
                <c:pt idx="24">
                  <c:v>0.266666666666667</c:v>
                </c:pt>
                <c:pt idx="25">
                  <c:v>0.26736111111111099</c:v>
                </c:pt>
                <c:pt idx="26">
                  <c:v>0.26805555555555599</c:v>
                </c:pt>
                <c:pt idx="27">
                  <c:v>0.26874999999999999</c:v>
                </c:pt>
                <c:pt idx="28">
                  <c:v>0.26944444444444399</c:v>
                </c:pt>
                <c:pt idx="29">
                  <c:v>0.27013888888888898</c:v>
                </c:pt>
                <c:pt idx="30">
                  <c:v>0.27083333333333298</c:v>
                </c:pt>
                <c:pt idx="31">
                  <c:v>0.27152777777777798</c:v>
                </c:pt>
                <c:pt idx="32">
                  <c:v>0.27222222222222198</c:v>
                </c:pt>
                <c:pt idx="33">
                  <c:v>0.27291666666666697</c:v>
                </c:pt>
                <c:pt idx="34">
                  <c:v>0.27361111111111103</c:v>
                </c:pt>
                <c:pt idx="35">
                  <c:v>0.27430555555555602</c:v>
                </c:pt>
                <c:pt idx="36">
                  <c:v>0.27500000000000002</c:v>
                </c:pt>
                <c:pt idx="37">
                  <c:v>0.27569444444444402</c:v>
                </c:pt>
                <c:pt idx="38">
                  <c:v>0.27638888888888902</c:v>
                </c:pt>
                <c:pt idx="39">
                  <c:v>0.27708333333333302</c:v>
                </c:pt>
                <c:pt idx="40">
                  <c:v>0.27777777777777801</c:v>
                </c:pt>
                <c:pt idx="41">
                  <c:v>0.27847222222222201</c:v>
                </c:pt>
                <c:pt idx="42">
                  <c:v>0.27916666666666701</c:v>
                </c:pt>
                <c:pt idx="43">
                  <c:v>0.27986111111111101</c:v>
                </c:pt>
                <c:pt idx="44">
                  <c:v>0.280555555555556</c:v>
                </c:pt>
                <c:pt idx="45">
                  <c:v>0.28125</c:v>
                </c:pt>
                <c:pt idx="46">
                  <c:v>0.281944444444444</c:v>
                </c:pt>
                <c:pt idx="47">
                  <c:v>0.28263888888888899</c:v>
                </c:pt>
                <c:pt idx="48">
                  <c:v>0.28333333333333299</c:v>
                </c:pt>
                <c:pt idx="49">
                  <c:v>0.28402777777777799</c:v>
                </c:pt>
                <c:pt idx="50">
                  <c:v>0.28472222222222199</c:v>
                </c:pt>
                <c:pt idx="51">
                  <c:v>0.28541666666666698</c:v>
                </c:pt>
                <c:pt idx="52">
                  <c:v>0.28611111111111098</c:v>
                </c:pt>
                <c:pt idx="53">
                  <c:v>0.28680555555555598</c:v>
                </c:pt>
                <c:pt idx="54">
                  <c:v>0.28749999999999998</c:v>
                </c:pt>
                <c:pt idx="55">
                  <c:v>0.28819444444444398</c:v>
                </c:pt>
                <c:pt idx="56">
                  <c:v>0.28888888888888897</c:v>
                </c:pt>
                <c:pt idx="57">
                  <c:v>0.28958333333333303</c:v>
                </c:pt>
                <c:pt idx="58">
                  <c:v>0.29027777777777802</c:v>
                </c:pt>
                <c:pt idx="59">
                  <c:v>0.29097222222222202</c:v>
                </c:pt>
                <c:pt idx="60">
                  <c:v>0.29166666666666702</c:v>
                </c:pt>
                <c:pt idx="61">
                  <c:v>0.29236111111111102</c:v>
                </c:pt>
                <c:pt idx="62">
                  <c:v>0.29305555555555601</c:v>
                </c:pt>
                <c:pt idx="63">
                  <c:v>0.29375000000000001</c:v>
                </c:pt>
                <c:pt idx="64">
                  <c:v>0.29444444444444401</c:v>
                </c:pt>
                <c:pt idx="65">
                  <c:v>0.29513888888888901</c:v>
                </c:pt>
                <c:pt idx="66">
                  <c:v>0.295833333333333</c:v>
                </c:pt>
                <c:pt idx="67">
                  <c:v>0.296527777777778</c:v>
                </c:pt>
                <c:pt idx="68">
                  <c:v>0.297222222222222</c:v>
                </c:pt>
                <c:pt idx="69">
                  <c:v>0.297916666666667</c:v>
                </c:pt>
                <c:pt idx="70">
                  <c:v>0.29861111111111099</c:v>
                </c:pt>
                <c:pt idx="71">
                  <c:v>0.29930555555555599</c:v>
                </c:pt>
                <c:pt idx="72">
                  <c:v>0.3</c:v>
                </c:pt>
                <c:pt idx="73">
                  <c:v>0.30069444444444399</c:v>
                </c:pt>
                <c:pt idx="74">
                  <c:v>0.30138888888888898</c:v>
                </c:pt>
                <c:pt idx="75">
                  <c:v>0.30208333333333298</c:v>
                </c:pt>
                <c:pt idx="76">
                  <c:v>0.30277777777777798</c:v>
                </c:pt>
                <c:pt idx="77">
                  <c:v>0.30347222222222198</c:v>
                </c:pt>
                <c:pt idx="78">
                  <c:v>0.30416666666666697</c:v>
                </c:pt>
                <c:pt idx="79">
                  <c:v>0.30486111111111103</c:v>
                </c:pt>
                <c:pt idx="80">
                  <c:v>0.30555555555555602</c:v>
                </c:pt>
                <c:pt idx="81">
                  <c:v>0.30625000000000002</c:v>
                </c:pt>
                <c:pt idx="82">
                  <c:v>0.30694444444444402</c:v>
                </c:pt>
                <c:pt idx="83">
                  <c:v>0.30763888888888902</c:v>
                </c:pt>
                <c:pt idx="84">
                  <c:v>0.30833333333333302</c:v>
                </c:pt>
                <c:pt idx="85">
                  <c:v>0.30902777777777801</c:v>
                </c:pt>
                <c:pt idx="86">
                  <c:v>0.30972222222222201</c:v>
                </c:pt>
                <c:pt idx="87">
                  <c:v>0.31041666666666701</c:v>
                </c:pt>
                <c:pt idx="88">
                  <c:v>0.31111111111111101</c:v>
                </c:pt>
                <c:pt idx="89">
                  <c:v>0.311805555555556</c:v>
                </c:pt>
                <c:pt idx="90">
                  <c:v>0.3125</c:v>
                </c:pt>
                <c:pt idx="91">
                  <c:v>0.313194444444444</c:v>
                </c:pt>
                <c:pt idx="92">
                  <c:v>0.31388888888888899</c:v>
                </c:pt>
                <c:pt idx="93">
                  <c:v>0.31458333333333299</c:v>
                </c:pt>
                <c:pt idx="94">
                  <c:v>0.31527777777777799</c:v>
                </c:pt>
                <c:pt idx="95">
                  <c:v>0.31597222222222199</c:v>
                </c:pt>
                <c:pt idx="96">
                  <c:v>0.31666666666666698</c:v>
                </c:pt>
                <c:pt idx="97">
                  <c:v>0.31736111111111098</c:v>
                </c:pt>
                <c:pt idx="98">
                  <c:v>0.31805555555555598</c:v>
                </c:pt>
                <c:pt idx="99">
                  <c:v>0.31874999999999998</c:v>
                </c:pt>
                <c:pt idx="100">
                  <c:v>0.31944444444444398</c:v>
                </c:pt>
                <c:pt idx="101">
                  <c:v>0.32013888888888897</c:v>
                </c:pt>
                <c:pt idx="102">
                  <c:v>0.32083333333333303</c:v>
                </c:pt>
                <c:pt idx="103">
                  <c:v>0.32152777777777802</c:v>
                </c:pt>
                <c:pt idx="104">
                  <c:v>0.32222222222222202</c:v>
                </c:pt>
                <c:pt idx="105">
                  <c:v>0.32291666666666702</c:v>
                </c:pt>
                <c:pt idx="106">
                  <c:v>0.32361111111111102</c:v>
                </c:pt>
                <c:pt idx="107">
                  <c:v>0.32430555555555601</c:v>
                </c:pt>
                <c:pt idx="108">
                  <c:v>0.32500000000000001</c:v>
                </c:pt>
                <c:pt idx="109">
                  <c:v>0.32569444444444401</c:v>
                </c:pt>
                <c:pt idx="110">
                  <c:v>0.32638888888888901</c:v>
                </c:pt>
                <c:pt idx="111">
                  <c:v>0.327083333333333</c:v>
                </c:pt>
                <c:pt idx="112">
                  <c:v>0.327777777777778</c:v>
                </c:pt>
                <c:pt idx="113">
                  <c:v>0.328472222222222</c:v>
                </c:pt>
                <c:pt idx="114">
                  <c:v>0.329166666666667</c:v>
                </c:pt>
                <c:pt idx="115">
                  <c:v>0.32986111111111099</c:v>
                </c:pt>
                <c:pt idx="116">
                  <c:v>0.33055555555555599</c:v>
                </c:pt>
                <c:pt idx="117">
                  <c:v>0.33124999999999999</c:v>
                </c:pt>
                <c:pt idx="118">
                  <c:v>0.33194444444444399</c:v>
                </c:pt>
                <c:pt idx="119">
                  <c:v>0.33263888888888898</c:v>
                </c:pt>
                <c:pt idx="120">
                  <c:v>0.33333333333333298</c:v>
                </c:pt>
                <c:pt idx="121">
                  <c:v>0.33402777777777798</c:v>
                </c:pt>
                <c:pt idx="122">
                  <c:v>0.33472222222222198</c:v>
                </c:pt>
                <c:pt idx="123">
                  <c:v>0.33541666666666697</c:v>
                </c:pt>
                <c:pt idx="124">
                  <c:v>0.33611111111111103</c:v>
                </c:pt>
                <c:pt idx="125">
                  <c:v>0.33680555555555602</c:v>
                </c:pt>
                <c:pt idx="126">
                  <c:v>0.33750000000000002</c:v>
                </c:pt>
                <c:pt idx="127">
                  <c:v>0.33819444444444402</c:v>
                </c:pt>
                <c:pt idx="128">
                  <c:v>0.33888888888888902</c:v>
                </c:pt>
                <c:pt idx="129">
                  <c:v>0.33958333333333302</c:v>
                </c:pt>
                <c:pt idx="130">
                  <c:v>0.34027777777777801</c:v>
                </c:pt>
                <c:pt idx="131">
                  <c:v>0.34097222222222201</c:v>
                </c:pt>
                <c:pt idx="132">
                  <c:v>0.34166666666666701</c:v>
                </c:pt>
                <c:pt idx="133">
                  <c:v>0.34236111111111101</c:v>
                </c:pt>
                <c:pt idx="134">
                  <c:v>0.343055555555556</c:v>
                </c:pt>
                <c:pt idx="135">
                  <c:v>0.34375</c:v>
                </c:pt>
                <c:pt idx="136">
                  <c:v>0.344444444444444</c:v>
                </c:pt>
                <c:pt idx="137">
                  <c:v>0.34513888888888899</c:v>
                </c:pt>
                <c:pt idx="138">
                  <c:v>0.34583333333333299</c:v>
                </c:pt>
                <c:pt idx="139">
                  <c:v>0.34652777777777799</c:v>
                </c:pt>
                <c:pt idx="140">
                  <c:v>0.34722222222222199</c:v>
                </c:pt>
                <c:pt idx="141">
                  <c:v>0.34791666666666698</c:v>
                </c:pt>
                <c:pt idx="142">
                  <c:v>0.34861111111111098</c:v>
                </c:pt>
                <c:pt idx="143">
                  <c:v>0.34930555555555598</c:v>
                </c:pt>
                <c:pt idx="144">
                  <c:v>0.35</c:v>
                </c:pt>
                <c:pt idx="145">
                  <c:v>0.35069444444444398</c:v>
                </c:pt>
                <c:pt idx="146">
                  <c:v>0.35138888888888897</c:v>
                </c:pt>
                <c:pt idx="147">
                  <c:v>0.35208333333333303</c:v>
                </c:pt>
                <c:pt idx="148">
                  <c:v>0.35277777777777802</c:v>
                </c:pt>
                <c:pt idx="149">
                  <c:v>0.35347222222222202</c:v>
                </c:pt>
                <c:pt idx="150">
                  <c:v>0.35416666666666702</c:v>
                </c:pt>
                <c:pt idx="151">
                  <c:v>0.35486111111111102</c:v>
                </c:pt>
                <c:pt idx="152">
                  <c:v>0.35555555555555601</c:v>
                </c:pt>
                <c:pt idx="153">
                  <c:v>0.35625000000000001</c:v>
                </c:pt>
                <c:pt idx="154">
                  <c:v>0.35694444444444401</c:v>
                </c:pt>
                <c:pt idx="155">
                  <c:v>0.35763888888888901</c:v>
                </c:pt>
                <c:pt idx="156">
                  <c:v>0.358333333333333</c:v>
                </c:pt>
                <c:pt idx="157">
                  <c:v>0.359027777777778</c:v>
                </c:pt>
                <c:pt idx="158">
                  <c:v>0.359722222222222</c:v>
                </c:pt>
                <c:pt idx="159">
                  <c:v>0.360416666666667</c:v>
                </c:pt>
                <c:pt idx="160">
                  <c:v>0.36111111111111099</c:v>
                </c:pt>
                <c:pt idx="161">
                  <c:v>0.36180555555555599</c:v>
                </c:pt>
                <c:pt idx="162">
                  <c:v>0.36249999999999999</c:v>
                </c:pt>
                <c:pt idx="163">
                  <c:v>0.36319444444444399</c:v>
                </c:pt>
                <c:pt idx="164">
                  <c:v>0.36388888888888898</c:v>
                </c:pt>
                <c:pt idx="165">
                  <c:v>0.36458333333333298</c:v>
                </c:pt>
                <c:pt idx="166">
                  <c:v>0.36527777777777798</c:v>
                </c:pt>
                <c:pt idx="167">
                  <c:v>0.36597222222222198</c:v>
                </c:pt>
                <c:pt idx="168">
                  <c:v>0.36666666666666697</c:v>
                </c:pt>
                <c:pt idx="169">
                  <c:v>0.36736111111111103</c:v>
                </c:pt>
                <c:pt idx="170">
                  <c:v>0.36805555555555602</c:v>
                </c:pt>
                <c:pt idx="171">
                  <c:v>0.36875000000000002</c:v>
                </c:pt>
                <c:pt idx="172">
                  <c:v>0.36944444444444402</c:v>
                </c:pt>
                <c:pt idx="173">
                  <c:v>0.37013888888888902</c:v>
                </c:pt>
                <c:pt idx="174">
                  <c:v>0.37083333333333302</c:v>
                </c:pt>
                <c:pt idx="175">
                  <c:v>0.37152777777777801</c:v>
                </c:pt>
                <c:pt idx="176">
                  <c:v>0.37222222222222201</c:v>
                </c:pt>
                <c:pt idx="177">
                  <c:v>0.37291666666666701</c:v>
                </c:pt>
                <c:pt idx="178">
                  <c:v>0.37361111111111101</c:v>
                </c:pt>
                <c:pt idx="179">
                  <c:v>0.374305555555556</c:v>
                </c:pt>
                <c:pt idx="180">
                  <c:v>0.375</c:v>
                </c:pt>
                <c:pt idx="181">
                  <c:v>0.375694444444444</c:v>
                </c:pt>
                <c:pt idx="182">
                  <c:v>0.37638888888888899</c:v>
                </c:pt>
                <c:pt idx="183">
                  <c:v>0.37708333333333299</c:v>
                </c:pt>
                <c:pt idx="184">
                  <c:v>0.37777777777777799</c:v>
                </c:pt>
                <c:pt idx="185">
                  <c:v>0.37847222222222199</c:v>
                </c:pt>
                <c:pt idx="186">
                  <c:v>0.37916666666666698</c:v>
                </c:pt>
                <c:pt idx="187">
                  <c:v>0.37986111111111098</c:v>
                </c:pt>
                <c:pt idx="188">
                  <c:v>0.38055555555555598</c:v>
                </c:pt>
                <c:pt idx="189">
                  <c:v>0.38124999999999998</c:v>
                </c:pt>
                <c:pt idx="190">
                  <c:v>0.38194444444444398</c:v>
                </c:pt>
                <c:pt idx="191">
                  <c:v>0.38263888888888897</c:v>
                </c:pt>
                <c:pt idx="192">
                  <c:v>0.38333333333333303</c:v>
                </c:pt>
                <c:pt idx="193">
                  <c:v>0.38402777777777802</c:v>
                </c:pt>
                <c:pt idx="194">
                  <c:v>0.38472222222222202</c:v>
                </c:pt>
                <c:pt idx="195">
                  <c:v>0.38541666666666702</c:v>
                </c:pt>
                <c:pt idx="196">
                  <c:v>0.38611111111111102</c:v>
                </c:pt>
                <c:pt idx="197">
                  <c:v>0.38680555555555601</c:v>
                </c:pt>
                <c:pt idx="198">
                  <c:v>0.38750000000000001</c:v>
                </c:pt>
                <c:pt idx="199">
                  <c:v>0.38819444444444401</c:v>
                </c:pt>
                <c:pt idx="200">
                  <c:v>0.38888888888888901</c:v>
                </c:pt>
                <c:pt idx="201">
                  <c:v>0.389583333333333</c:v>
                </c:pt>
                <c:pt idx="202">
                  <c:v>0.390277777777778</c:v>
                </c:pt>
                <c:pt idx="203">
                  <c:v>0.390972222222222</c:v>
                </c:pt>
                <c:pt idx="204">
                  <c:v>0.391666666666667</c:v>
                </c:pt>
                <c:pt idx="205">
                  <c:v>0.39236111111111099</c:v>
                </c:pt>
                <c:pt idx="206">
                  <c:v>0.39305555555555599</c:v>
                </c:pt>
                <c:pt idx="207">
                  <c:v>0.39374999999999999</c:v>
                </c:pt>
                <c:pt idx="208">
                  <c:v>0.39444444444444399</c:v>
                </c:pt>
                <c:pt idx="209">
                  <c:v>0.39513888888888898</c:v>
                </c:pt>
                <c:pt idx="210">
                  <c:v>0.39583333333333298</c:v>
                </c:pt>
                <c:pt idx="211">
                  <c:v>0.39652777777777798</c:v>
                </c:pt>
                <c:pt idx="212">
                  <c:v>0.39722222222222198</c:v>
                </c:pt>
                <c:pt idx="213">
                  <c:v>0.39791666666666697</c:v>
                </c:pt>
                <c:pt idx="214">
                  <c:v>0.39861111111111103</c:v>
                </c:pt>
                <c:pt idx="215">
                  <c:v>0.39930555555555602</c:v>
                </c:pt>
                <c:pt idx="216">
                  <c:v>0.4</c:v>
                </c:pt>
                <c:pt idx="217">
                  <c:v>0.40069444444444402</c:v>
                </c:pt>
                <c:pt idx="218">
                  <c:v>0.40138888888888902</c:v>
                </c:pt>
                <c:pt idx="219">
                  <c:v>0.40208333333333302</c:v>
                </c:pt>
                <c:pt idx="220">
                  <c:v>0.40277777777777801</c:v>
                </c:pt>
                <c:pt idx="221">
                  <c:v>0.40347222222222201</c:v>
                </c:pt>
                <c:pt idx="222">
                  <c:v>0.40416666666666701</c:v>
                </c:pt>
                <c:pt idx="223">
                  <c:v>0.40486111111111101</c:v>
                </c:pt>
                <c:pt idx="224">
                  <c:v>0.405555555555556</c:v>
                </c:pt>
                <c:pt idx="225">
                  <c:v>0.40625</c:v>
                </c:pt>
                <c:pt idx="226">
                  <c:v>0.406944444444444</c:v>
                </c:pt>
                <c:pt idx="227">
                  <c:v>0.40763888888888899</c:v>
                </c:pt>
                <c:pt idx="228">
                  <c:v>0.40833333333333299</c:v>
                </c:pt>
                <c:pt idx="229">
                  <c:v>0.40902777777777799</c:v>
                </c:pt>
                <c:pt idx="230">
                  <c:v>0.40972222222222199</c:v>
                </c:pt>
                <c:pt idx="231">
                  <c:v>0.41041666666666698</c:v>
                </c:pt>
                <c:pt idx="232">
                  <c:v>0.41111111111111098</c:v>
                </c:pt>
                <c:pt idx="233">
                  <c:v>0.41180555555555598</c:v>
                </c:pt>
                <c:pt idx="234">
                  <c:v>0.41249999999999998</c:v>
                </c:pt>
                <c:pt idx="235">
                  <c:v>0.41319444444444398</c:v>
                </c:pt>
                <c:pt idx="236">
                  <c:v>0.41388888888888897</c:v>
                </c:pt>
                <c:pt idx="237">
                  <c:v>0.41458333333333303</c:v>
                </c:pt>
                <c:pt idx="238">
                  <c:v>0.41527777777777802</c:v>
                </c:pt>
                <c:pt idx="239">
                  <c:v>0.41597222222222202</c:v>
                </c:pt>
                <c:pt idx="240">
                  <c:v>0.41666666666666702</c:v>
                </c:pt>
                <c:pt idx="241">
                  <c:v>0.41736111111111102</c:v>
                </c:pt>
                <c:pt idx="242">
                  <c:v>0.41805555555555601</c:v>
                </c:pt>
                <c:pt idx="243">
                  <c:v>0.41875000000000001</c:v>
                </c:pt>
                <c:pt idx="244">
                  <c:v>0.41944444444444401</c:v>
                </c:pt>
                <c:pt idx="245">
                  <c:v>0.42013888888888901</c:v>
                </c:pt>
                <c:pt idx="246">
                  <c:v>0.420833333333333</c:v>
                </c:pt>
                <c:pt idx="247">
                  <c:v>0.421527777777778</c:v>
                </c:pt>
                <c:pt idx="248">
                  <c:v>0.422222222222222</c:v>
                </c:pt>
                <c:pt idx="249">
                  <c:v>0.422916666666667</c:v>
                </c:pt>
                <c:pt idx="250">
                  <c:v>0.42361111111111099</c:v>
                </c:pt>
                <c:pt idx="251">
                  <c:v>0.42430555555555599</c:v>
                </c:pt>
                <c:pt idx="252">
                  <c:v>0.42499999999999999</c:v>
                </c:pt>
                <c:pt idx="253">
                  <c:v>0.42569444444444399</c:v>
                </c:pt>
                <c:pt idx="254">
                  <c:v>0.42638888888888898</c:v>
                </c:pt>
                <c:pt idx="255">
                  <c:v>0.42708333333333298</c:v>
                </c:pt>
                <c:pt idx="256">
                  <c:v>0.42777777777777798</c:v>
                </c:pt>
                <c:pt idx="257">
                  <c:v>0.42847222222222198</c:v>
                </c:pt>
                <c:pt idx="258">
                  <c:v>0.42916666666666697</c:v>
                </c:pt>
                <c:pt idx="259">
                  <c:v>0.42986111111111103</c:v>
                </c:pt>
                <c:pt idx="260">
                  <c:v>0.43055555555555602</c:v>
                </c:pt>
                <c:pt idx="261">
                  <c:v>0.43125000000000002</c:v>
                </c:pt>
                <c:pt idx="262">
                  <c:v>0.43194444444444402</c:v>
                </c:pt>
                <c:pt idx="263">
                  <c:v>0.43263888888888902</c:v>
                </c:pt>
                <c:pt idx="264">
                  <c:v>0.43333333333333302</c:v>
                </c:pt>
                <c:pt idx="265">
                  <c:v>0.43402777777777801</c:v>
                </c:pt>
                <c:pt idx="266">
                  <c:v>0.43472222222222201</c:v>
                </c:pt>
                <c:pt idx="267">
                  <c:v>0.43541666666666701</c:v>
                </c:pt>
                <c:pt idx="268">
                  <c:v>0.43611111111111101</c:v>
                </c:pt>
                <c:pt idx="269">
                  <c:v>0.436805555555556</c:v>
                </c:pt>
                <c:pt idx="270">
                  <c:v>0.4375</c:v>
                </c:pt>
                <c:pt idx="271">
                  <c:v>0.438194444444444</c:v>
                </c:pt>
                <c:pt idx="272">
                  <c:v>0.43888888888888899</c:v>
                </c:pt>
                <c:pt idx="273">
                  <c:v>0.43958333333333299</c:v>
                </c:pt>
                <c:pt idx="274">
                  <c:v>0.44027777777777799</c:v>
                </c:pt>
                <c:pt idx="275">
                  <c:v>0.44097222222222199</c:v>
                </c:pt>
                <c:pt idx="276">
                  <c:v>0.44166666666666698</c:v>
                </c:pt>
                <c:pt idx="277">
                  <c:v>0.44236111111111098</c:v>
                </c:pt>
                <c:pt idx="278">
                  <c:v>0.44305555555555598</c:v>
                </c:pt>
                <c:pt idx="279">
                  <c:v>0.44374999999999998</c:v>
                </c:pt>
                <c:pt idx="280">
                  <c:v>0.44444444444444398</c:v>
                </c:pt>
                <c:pt idx="281">
                  <c:v>0.44513888888888897</c:v>
                </c:pt>
                <c:pt idx="282">
                  <c:v>0.44583333333333303</c:v>
                </c:pt>
                <c:pt idx="283">
                  <c:v>0.44652777777777802</c:v>
                </c:pt>
                <c:pt idx="284">
                  <c:v>0.44722222222222202</c:v>
                </c:pt>
                <c:pt idx="285">
                  <c:v>0.44791666666666702</c:v>
                </c:pt>
                <c:pt idx="286">
                  <c:v>0.44861111111111102</c:v>
                </c:pt>
                <c:pt idx="287">
                  <c:v>0.44930555555555601</c:v>
                </c:pt>
                <c:pt idx="288">
                  <c:v>0.45</c:v>
                </c:pt>
                <c:pt idx="289">
                  <c:v>0.45069444444444401</c:v>
                </c:pt>
                <c:pt idx="290">
                  <c:v>0.45138888888888901</c:v>
                </c:pt>
                <c:pt idx="291">
                  <c:v>0.452083333333333</c:v>
                </c:pt>
                <c:pt idx="292">
                  <c:v>0.452777777777778</c:v>
                </c:pt>
                <c:pt idx="293">
                  <c:v>0.453472222222222</c:v>
                </c:pt>
                <c:pt idx="294">
                  <c:v>0.454166666666667</c:v>
                </c:pt>
                <c:pt idx="295">
                  <c:v>0.45486111111111099</c:v>
                </c:pt>
                <c:pt idx="296">
                  <c:v>0.45555555555555599</c:v>
                </c:pt>
                <c:pt idx="297">
                  <c:v>0.45624999999999999</c:v>
                </c:pt>
                <c:pt idx="298">
                  <c:v>0.45694444444444399</c:v>
                </c:pt>
                <c:pt idx="299">
                  <c:v>0.45763888888888898</c:v>
                </c:pt>
                <c:pt idx="300">
                  <c:v>0.45833333333333298</c:v>
                </c:pt>
                <c:pt idx="301">
                  <c:v>0.45902777777777798</c:v>
                </c:pt>
                <c:pt idx="302">
                  <c:v>0.45972222222222198</c:v>
                </c:pt>
                <c:pt idx="303">
                  <c:v>0.46041666666666697</c:v>
                </c:pt>
                <c:pt idx="304">
                  <c:v>0.46111111111111103</c:v>
                </c:pt>
                <c:pt idx="305">
                  <c:v>0.46180555555555602</c:v>
                </c:pt>
                <c:pt idx="306">
                  <c:v>0.46250000000000002</c:v>
                </c:pt>
                <c:pt idx="307">
                  <c:v>0.46319444444444402</c:v>
                </c:pt>
                <c:pt idx="308">
                  <c:v>0.46388888888888902</c:v>
                </c:pt>
                <c:pt idx="309">
                  <c:v>0.46458333333333302</c:v>
                </c:pt>
                <c:pt idx="310">
                  <c:v>0.46527777777777801</c:v>
                </c:pt>
                <c:pt idx="311">
                  <c:v>0.46597222222222201</c:v>
                </c:pt>
                <c:pt idx="312">
                  <c:v>0.46666666666666701</c:v>
                </c:pt>
                <c:pt idx="313">
                  <c:v>0.46736111111111101</c:v>
                </c:pt>
                <c:pt idx="314">
                  <c:v>0.468055555555556</c:v>
                </c:pt>
                <c:pt idx="315">
                  <c:v>0.46875</c:v>
                </c:pt>
                <c:pt idx="316">
                  <c:v>0.469444444444444</c:v>
                </c:pt>
                <c:pt idx="317">
                  <c:v>0.47013888888888899</c:v>
                </c:pt>
                <c:pt idx="318">
                  <c:v>0.47083333333333299</c:v>
                </c:pt>
                <c:pt idx="319">
                  <c:v>0.47152777777777799</c:v>
                </c:pt>
                <c:pt idx="320">
                  <c:v>0.47222222222222199</c:v>
                </c:pt>
                <c:pt idx="321">
                  <c:v>0.47291666666666698</c:v>
                </c:pt>
                <c:pt idx="322">
                  <c:v>0.47361111111111098</c:v>
                </c:pt>
                <c:pt idx="323">
                  <c:v>0.47430555555555598</c:v>
                </c:pt>
                <c:pt idx="324">
                  <c:v>0.47499999999999998</c:v>
                </c:pt>
                <c:pt idx="325">
                  <c:v>0.47569444444444398</c:v>
                </c:pt>
                <c:pt idx="326">
                  <c:v>0.47638888888888897</c:v>
                </c:pt>
                <c:pt idx="327">
                  <c:v>0.47708333333333303</c:v>
                </c:pt>
                <c:pt idx="328">
                  <c:v>0.47777777777777802</c:v>
                </c:pt>
                <c:pt idx="329">
                  <c:v>0.47847222222222202</c:v>
                </c:pt>
                <c:pt idx="330">
                  <c:v>0.47916666666666702</c:v>
                </c:pt>
                <c:pt idx="331">
                  <c:v>0.47986111111111102</c:v>
                </c:pt>
                <c:pt idx="332">
                  <c:v>0.48055555555555601</c:v>
                </c:pt>
                <c:pt idx="333">
                  <c:v>0.48125000000000001</c:v>
                </c:pt>
                <c:pt idx="334">
                  <c:v>0.48194444444444401</c:v>
                </c:pt>
                <c:pt idx="335">
                  <c:v>0.48263888888888901</c:v>
                </c:pt>
                <c:pt idx="336">
                  <c:v>0.483333333333333</c:v>
                </c:pt>
                <c:pt idx="337">
                  <c:v>0.484027777777778</c:v>
                </c:pt>
                <c:pt idx="338">
                  <c:v>0.484722222222222</c:v>
                </c:pt>
                <c:pt idx="339">
                  <c:v>0.485416666666667</c:v>
                </c:pt>
                <c:pt idx="340">
                  <c:v>0.48611111111111099</c:v>
                </c:pt>
                <c:pt idx="341">
                  <c:v>0.48680555555555599</c:v>
                </c:pt>
                <c:pt idx="342">
                  <c:v>0.48749999999999999</c:v>
                </c:pt>
                <c:pt idx="343">
                  <c:v>0.48819444444444399</c:v>
                </c:pt>
                <c:pt idx="344">
                  <c:v>0.48888888888888898</c:v>
                </c:pt>
                <c:pt idx="345">
                  <c:v>0.48958333333333298</c:v>
                </c:pt>
                <c:pt idx="346">
                  <c:v>0.49027777777777798</c:v>
                </c:pt>
                <c:pt idx="347">
                  <c:v>0.49097222222222198</c:v>
                </c:pt>
                <c:pt idx="348">
                  <c:v>0.49166666666666697</c:v>
                </c:pt>
                <c:pt idx="349">
                  <c:v>0.49236111111111103</c:v>
                </c:pt>
                <c:pt idx="350">
                  <c:v>0.49305555555555602</c:v>
                </c:pt>
                <c:pt idx="351">
                  <c:v>0.49375000000000002</c:v>
                </c:pt>
                <c:pt idx="352">
                  <c:v>0.49444444444444402</c:v>
                </c:pt>
                <c:pt idx="353">
                  <c:v>0.49513888888888902</c:v>
                </c:pt>
                <c:pt idx="354">
                  <c:v>0.49583333333333302</c:v>
                </c:pt>
                <c:pt idx="355">
                  <c:v>0.49652777777777801</c:v>
                </c:pt>
                <c:pt idx="356">
                  <c:v>0.49722222222222201</c:v>
                </c:pt>
                <c:pt idx="357">
                  <c:v>0.49791666666666701</c:v>
                </c:pt>
                <c:pt idx="358">
                  <c:v>0.49861111111111101</c:v>
                </c:pt>
                <c:pt idx="359">
                  <c:v>0.499305555555556</c:v>
                </c:pt>
                <c:pt idx="360">
                  <c:v>0.5</c:v>
                </c:pt>
                <c:pt idx="361">
                  <c:v>0.500694444444444</c:v>
                </c:pt>
                <c:pt idx="362">
                  <c:v>0.50138888888888899</c:v>
                </c:pt>
                <c:pt idx="363">
                  <c:v>0.50208333333333299</c:v>
                </c:pt>
                <c:pt idx="364">
                  <c:v>0.50277777777777799</c:v>
                </c:pt>
                <c:pt idx="365">
                  <c:v>0.50347222222222199</c:v>
                </c:pt>
                <c:pt idx="366">
                  <c:v>0.50416666666666698</c:v>
                </c:pt>
                <c:pt idx="367">
                  <c:v>0.50486111111111098</c:v>
                </c:pt>
                <c:pt idx="368">
                  <c:v>0.50555555555555598</c:v>
                </c:pt>
                <c:pt idx="369">
                  <c:v>0.50624999999999998</c:v>
                </c:pt>
                <c:pt idx="370">
                  <c:v>0.50694444444444398</c:v>
                </c:pt>
                <c:pt idx="371">
                  <c:v>0.50763888888888897</c:v>
                </c:pt>
                <c:pt idx="372">
                  <c:v>0.50833333333333297</c:v>
                </c:pt>
                <c:pt idx="373">
                  <c:v>0.50902777777777797</c:v>
                </c:pt>
                <c:pt idx="374">
                  <c:v>0.50972222222222197</c:v>
                </c:pt>
                <c:pt idx="375">
                  <c:v>0.51041666666666696</c:v>
                </c:pt>
                <c:pt idx="376">
                  <c:v>0.51111111111111096</c:v>
                </c:pt>
                <c:pt idx="377">
                  <c:v>0.51180555555555596</c:v>
                </c:pt>
                <c:pt idx="378">
                  <c:v>0.51249999999999996</c:v>
                </c:pt>
                <c:pt idx="379">
                  <c:v>0.51319444444444495</c:v>
                </c:pt>
                <c:pt idx="380">
                  <c:v>0.51388888888888895</c:v>
                </c:pt>
                <c:pt idx="381">
                  <c:v>0.51458333333333295</c:v>
                </c:pt>
                <c:pt idx="382">
                  <c:v>0.51527777777777795</c:v>
                </c:pt>
                <c:pt idx="383">
                  <c:v>0.51597222222222205</c:v>
                </c:pt>
                <c:pt idx="384">
                  <c:v>0.51666666666666705</c:v>
                </c:pt>
                <c:pt idx="385">
                  <c:v>0.51736111111111105</c:v>
                </c:pt>
                <c:pt idx="386">
                  <c:v>0.51805555555555605</c:v>
                </c:pt>
                <c:pt idx="387">
                  <c:v>0.51875000000000004</c:v>
                </c:pt>
                <c:pt idx="388">
                  <c:v>0.51944444444444404</c:v>
                </c:pt>
                <c:pt idx="389">
                  <c:v>0.52013888888888904</c:v>
                </c:pt>
                <c:pt idx="390">
                  <c:v>0.52083333333333304</c:v>
                </c:pt>
                <c:pt idx="391">
                  <c:v>0.52152777777777803</c:v>
                </c:pt>
                <c:pt idx="392">
                  <c:v>0.52222222222222203</c:v>
                </c:pt>
                <c:pt idx="393">
                  <c:v>0.52291666666666703</c:v>
                </c:pt>
                <c:pt idx="394">
                  <c:v>0.52361111111111103</c:v>
                </c:pt>
                <c:pt idx="395">
                  <c:v>0.52430555555555602</c:v>
                </c:pt>
                <c:pt idx="396">
                  <c:v>0.52500000000000002</c:v>
                </c:pt>
                <c:pt idx="397">
                  <c:v>0.52569444444444402</c:v>
                </c:pt>
                <c:pt idx="398">
                  <c:v>0.52638888888888902</c:v>
                </c:pt>
                <c:pt idx="399">
                  <c:v>0.52708333333333302</c:v>
                </c:pt>
                <c:pt idx="400">
                  <c:v>0.52777777777777801</c:v>
                </c:pt>
                <c:pt idx="401">
                  <c:v>0.52847222222222201</c:v>
                </c:pt>
                <c:pt idx="402">
                  <c:v>0.52916666666666701</c:v>
                </c:pt>
                <c:pt idx="403">
                  <c:v>0.52986111111111101</c:v>
                </c:pt>
                <c:pt idx="404">
                  <c:v>0.530555555555556</c:v>
                </c:pt>
                <c:pt idx="405">
                  <c:v>0.53125</c:v>
                </c:pt>
                <c:pt idx="406">
                  <c:v>0.531944444444444</c:v>
                </c:pt>
                <c:pt idx="407">
                  <c:v>0.53263888888888899</c:v>
                </c:pt>
                <c:pt idx="408">
                  <c:v>0.53333333333333299</c:v>
                </c:pt>
                <c:pt idx="409">
                  <c:v>0.53402777777777799</c:v>
                </c:pt>
                <c:pt idx="410">
                  <c:v>0.53472222222222199</c:v>
                </c:pt>
                <c:pt idx="411">
                  <c:v>0.53541666666666698</c:v>
                </c:pt>
                <c:pt idx="412">
                  <c:v>0.53611111111111098</c:v>
                </c:pt>
                <c:pt idx="413">
                  <c:v>0.53680555555555598</c:v>
                </c:pt>
                <c:pt idx="414">
                  <c:v>0.53749999999999998</c:v>
                </c:pt>
                <c:pt idx="415">
                  <c:v>0.53819444444444398</c:v>
                </c:pt>
                <c:pt idx="416">
                  <c:v>0.53888888888888897</c:v>
                </c:pt>
                <c:pt idx="417">
                  <c:v>0.53958333333333297</c:v>
                </c:pt>
                <c:pt idx="418">
                  <c:v>0.54027777777777797</c:v>
                </c:pt>
                <c:pt idx="419">
                  <c:v>0.54097222222222197</c:v>
                </c:pt>
                <c:pt idx="420">
                  <c:v>0.54166666666666696</c:v>
                </c:pt>
                <c:pt idx="421">
                  <c:v>0.54236111111111096</c:v>
                </c:pt>
                <c:pt idx="422">
                  <c:v>0.54305555555555596</c:v>
                </c:pt>
                <c:pt idx="423">
                  <c:v>0.54374999999999996</c:v>
                </c:pt>
                <c:pt idx="424">
                  <c:v>0.54444444444444495</c:v>
                </c:pt>
                <c:pt idx="425">
                  <c:v>0.54513888888888895</c:v>
                </c:pt>
                <c:pt idx="426">
                  <c:v>0.54583333333333295</c:v>
                </c:pt>
                <c:pt idx="427">
                  <c:v>0.54652777777777795</c:v>
                </c:pt>
                <c:pt idx="428">
                  <c:v>0.54722222222222205</c:v>
                </c:pt>
                <c:pt idx="429">
                  <c:v>0.54791666666666705</c:v>
                </c:pt>
                <c:pt idx="430">
                  <c:v>0.54861111111111105</c:v>
                </c:pt>
                <c:pt idx="431">
                  <c:v>0.54930555555555605</c:v>
                </c:pt>
                <c:pt idx="432">
                  <c:v>0.55000000000000004</c:v>
                </c:pt>
                <c:pt idx="433">
                  <c:v>0.55069444444444404</c:v>
                </c:pt>
                <c:pt idx="434">
                  <c:v>0.55138888888888904</c:v>
                </c:pt>
                <c:pt idx="435">
                  <c:v>0.55208333333333304</c:v>
                </c:pt>
                <c:pt idx="436">
                  <c:v>0.55277777777777803</c:v>
                </c:pt>
                <c:pt idx="437">
                  <c:v>0.55347222222222203</c:v>
                </c:pt>
                <c:pt idx="438">
                  <c:v>0.55416666666666703</c:v>
                </c:pt>
                <c:pt idx="439">
                  <c:v>0.55486111111111103</c:v>
                </c:pt>
                <c:pt idx="440">
                  <c:v>0.55555555555555602</c:v>
                </c:pt>
                <c:pt idx="441">
                  <c:v>0.55625000000000002</c:v>
                </c:pt>
                <c:pt idx="442">
                  <c:v>0.55694444444444402</c:v>
                </c:pt>
                <c:pt idx="443">
                  <c:v>0.55763888888888902</c:v>
                </c:pt>
                <c:pt idx="444">
                  <c:v>0.55833333333333302</c:v>
                </c:pt>
                <c:pt idx="445">
                  <c:v>0.55902777777777801</c:v>
                </c:pt>
                <c:pt idx="446">
                  <c:v>0.55972222222222201</c:v>
                </c:pt>
                <c:pt idx="447">
                  <c:v>0.56041666666666701</c:v>
                </c:pt>
                <c:pt idx="448">
                  <c:v>0.56111111111111101</c:v>
                </c:pt>
                <c:pt idx="449">
                  <c:v>0.561805555555556</c:v>
                </c:pt>
                <c:pt idx="450">
                  <c:v>0.5625</c:v>
                </c:pt>
                <c:pt idx="451">
                  <c:v>0.563194444444444</c:v>
                </c:pt>
                <c:pt idx="452">
                  <c:v>0.56388888888888899</c:v>
                </c:pt>
                <c:pt idx="453">
                  <c:v>0.56458333333333299</c:v>
                </c:pt>
                <c:pt idx="454">
                  <c:v>0.56527777777777799</c:v>
                </c:pt>
                <c:pt idx="455">
                  <c:v>0.56597222222222199</c:v>
                </c:pt>
                <c:pt idx="456">
                  <c:v>0.56666666666666698</c:v>
                </c:pt>
                <c:pt idx="457">
                  <c:v>0.56736111111111098</c:v>
                </c:pt>
                <c:pt idx="458">
                  <c:v>0.56805555555555598</c:v>
                </c:pt>
                <c:pt idx="459">
                  <c:v>0.56874999999999998</c:v>
                </c:pt>
                <c:pt idx="460">
                  <c:v>0.56944444444444398</c:v>
                </c:pt>
                <c:pt idx="461">
                  <c:v>0.57013888888888897</c:v>
                </c:pt>
                <c:pt idx="462">
                  <c:v>0.57083333333333297</c:v>
                </c:pt>
                <c:pt idx="463">
                  <c:v>0.57152777777777797</c:v>
                </c:pt>
                <c:pt idx="464">
                  <c:v>0.57222222222222197</c:v>
                </c:pt>
                <c:pt idx="465">
                  <c:v>0.57291666666666696</c:v>
                </c:pt>
                <c:pt idx="466">
                  <c:v>0.57361111111111096</c:v>
                </c:pt>
                <c:pt idx="467">
                  <c:v>0.57430555555555596</c:v>
                </c:pt>
                <c:pt idx="468">
                  <c:v>0.57499999999999996</c:v>
                </c:pt>
                <c:pt idx="469">
                  <c:v>0.57569444444444495</c:v>
                </c:pt>
                <c:pt idx="470">
                  <c:v>0.57638888888888895</c:v>
                </c:pt>
                <c:pt idx="471">
                  <c:v>0.57708333333333295</c:v>
                </c:pt>
                <c:pt idx="472">
                  <c:v>0.57777777777777795</c:v>
                </c:pt>
                <c:pt idx="473">
                  <c:v>0.57847222222222205</c:v>
                </c:pt>
                <c:pt idx="474">
                  <c:v>0.57916666666666705</c:v>
                </c:pt>
                <c:pt idx="475">
                  <c:v>0.57986111111111105</c:v>
                </c:pt>
                <c:pt idx="476">
                  <c:v>0.58055555555555605</c:v>
                </c:pt>
                <c:pt idx="477">
                  <c:v>0.58125000000000004</c:v>
                </c:pt>
                <c:pt idx="478">
                  <c:v>0.58194444444444404</c:v>
                </c:pt>
                <c:pt idx="479">
                  <c:v>0.58263888888888904</c:v>
                </c:pt>
                <c:pt idx="480">
                  <c:v>0.58333333333333304</c:v>
                </c:pt>
                <c:pt idx="481">
                  <c:v>0.58402777777777803</c:v>
                </c:pt>
                <c:pt idx="482">
                  <c:v>0.58472222222222203</c:v>
                </c:pt>
                <c:pt idx="483">
                  <c:v>0.58541666666666703</c:v>
                </c:pt>
                <c:pt idx="484">
                  <c:v>0.58611111111111103</c:v>
                </c:pt>
                <c:pt idx="485">
                  <c:v>0.58680555555555602</c:v>
                </c:pt>
                <c:pt idx="486">
                  <c:v>0.58750000000000002</c:v>
                </c:pt>
                <c:pt idx="487">
                  <c:v>0.58819444444444402</c:v>
                </c:pt>
                <c:pt idx="488">
                  <c:v>0.58888888888888902</c:v>
                </c:pt>
                <c:pt idx="489">
                  <c:v>0.58958333333333302</c:v>
                </c:pt>
                <c:pt idx="490">
                  <c:v>0.59027777777777801</c:v>
                </c:pt>
                <c:pt idx="491">
                  <c:v>0.59097222222222201</c:v>
                </c:pt>
                <c:pt idx="492">
                  <c:v>0.59166666666666701</c:v>
                </c:pt>
                <c:pt idx="493">
                  <c:v>0.59236111111111101</c:v>
                </c:pt>
                <c:pt idx="494">
                  <c:v>0.593055555555556</c:v>
                </c:pt>
                <c:pt idx="495">
                  <c:v>0.59375</c:v>
                </c:pt>
                <c:pt idx="496">
                  <c:v>0.594444444444444</c:v>
                </c:pt>
                <c:pt idx="497">
                  <c:v>0.59513888888888899</c:v>
                </c:pt>
                <c:pt idx="498">
                  <c:v>0.59583333333333299</c:v>
                </c:pt>
                <c:pt idx="499">
                  <c:v>0.59652777777777799</c:v>
                </c:pt>
                <c:pt idx="500">
                  <c:v>0.59722222222222199</c:v>
                </c:pt>
                <c:pt idx="501">
                  <c:v>0.59791666666666698</c:v>
                </c:pt>
                <c:pt idx="502">
                  <c:v>0.59861111111111098</c:v>
                </c:pt>
                <c:pt idx="503">
                  <c:v>0.59930555555555598</c:v>
                </c:pt>
                <c:pt idx="504">
                  <c:v>0.6</c:v>
                </c:pt>
                <c:pt idx="505">
                  <c:v>0.60069444444444398</c:v>
                </c:pt>
                <c:pt idx="506">
                  <c:v>0.60138888888888897</c:v>
                </c:pt>
                <c:pt idx="507">
                  <c:v>0.60208333333333297</c:v>
                </c:pt>
                <c:pt idx="508">
                  <c:v>0.60277777777777797</c:v>
                </c:pt>
                <c:pt idx="509">
                  <c:v>0.60347222222222197</c:v>
                </c:pt>
                <c:pt idx="510">
                  <c:v>0.60416666666666696</c:v>
                </c:pt>
                <c:pt idx="511">
                  <c:v>0.60486111111111096</c:v>
                </c:pt>
                <c:pt idx="512">
                  <c:v>0.60555555555555596</c:v>
                </c:pt>
                <c:pt idx="513">
                  <c:v>0.60624999999999996</c:v>
                </c:pt>
                <c:pt idx="514">
                  <c:v>0.60694444444444495</c:v>
                </c:pt>
                <c:pt idx="515">
                  <c:v>0.60763888888888895</c:v>
                </c:pt>
                <c:pt idx="516">
                  <c:v>0.60833333333333295</c:v>
                </c:pt>
                <c:pt idx="517">
                  <c:v>0.60902777777777795</c:v>
                </c:pt>
                <c:pt idx="518">
                  <c:v>0.60972222222222205</c:v>
                </c:pt>
                <c:pt idx="519">
                  <c:v>0.61041666666666705</c:v>
                </c:pt>
                <c:pt idx="520">
                  <c:v>0.61111111111111105</c:v>
                </c:pt>
                <c:pt idx="521">
                  <c:v>0.61180555555555605</c:v>
                </c:pt>
                <c:pt idx="522">
                  <c:v>0.61250000000000004</c:v>
                </c:pt>
                <c:pt idx="523">
                  <c:v>0.61319444444444404</c:v>
                </c:pt>
                <c:pt idx="524">
                  <c:v>0.61388888888888904</c:v>
                </c:pt>
                <c:pt idx="525">
                  <c:v>0.61458333333333304</c:v>
                </c:pt>
                <c:pt idx="526">
                  <c:v>0.61527777777777803</c:v>
                </c:pt>
                <c:pt idx="527">
                  <c:v>0.61597222222222203</c:v>
                </c:pt>
                <c:pt idx="528">
                  <c:v>0.61666666666666703</c:v>
                </c:pt>
                <c:pt idx="529">
                  <c:v>0.61736111111111103</c:v>
                </c:pt>
                <c:pt idx="530">
                  <c:v>0.61805555555555602</c:v>
                </c:pt>
                <c:pt idx="531">
                  <c:v>0.61875000000000002</c:v>
                </c:pt>
                <c:pt idx="532">
                  <c:v>0.61944444444444402</c:v>
                </c:pt>
                <c:pt idx="533">
                  <c:v>0.62013888888888902</c:v>
                </c:pt>
                <c:pt idx="534">
                  <c:v>0.62083333333333302</c:v>
                </c:pt>
                <c:pt idx="535">
                  <c:v>0.62152777777777801</c:v>
                </c:pt>
                <c:pt idx="536">
                  <c:v>0.62222222222222201</c:v>
                </c:pt>
                <c:pt idx="537">
                  <c:v>0.62291666666666701</c:v>
                </c:pt>
                <c:pt idx="538">
                  <c:v>0.62361111111111101</c:v>
                </c:pt>
                <c:pt idx="539">
                  <c:v>0.624305555555556</c:v>
                </c:pt>
                <c:pt idx="540">
                  <c:v>0.625</c:v>
                </c:pt>
                <c:pt idx="541">
                  <c:v>0.625694444444444</c:v>
                </c:pt>
                <c:pt idx="542">
                  <c:v>0.62638888888888899</c:v>
                </c:pt>
                <c:pt idx="543">
                  <c:v>0.62708333333333299</c:v>
                </c:pt>
                <c:pt idx="544">
                  <c:v>0.62777777777777799</c:v>
                </c:pt>
                <c:pt idx="545">
                  <c:v>0.62847222222222199</c:v>
                </c:pt>
                <c:pt idx="546">
                  <c:v>0.62916666666666698</c:v>
                </c:pt>
                <c:pt idx="547">
                  <c:v>0.62986111111111098</c:v>
                </c:pt>
                <c:pt idx="548">
                  <c:v>0.63055555555555598</c:v>
                </c:pt>
                <c:pt idx="549">
                  <c:v>0.63124999999999998</c:v>
                </c:pt>
                <c:pt idx="550">
                  <c:v>0.63194444444444398</c:v>
                </c:pt>
                <c:pt idx="551">
                  <c:v>0.63263888888888897</c:v>
                </c:pt>
                <c:pt idx="552">
                  <c:v>0.63333333333333297</c:v>
                </c:pt>
                <c:pt idx="553">
                  <c:v>0.63402777777777797</c:v>
                </c:pt>
                <c:pt idx="554">
                  <c:v>0.63472222222222197</c:v>
                </c:pt>
                <c:pt idx="555">
                  <c:v>0.63541666666666696</c:v>
                </c:pt>
                <c:pt idx="556">
                  <c:v>0.63611111111111096</c:v>
                </c:pt>
                <c:pt idx="557">
                  <c:v>0.63680555555555596</c:v>
                </c:pt>
                <c:pt idx="558">
                  <c:v>0.63749999999999996</c:v>
                </c:pt>
                <c:pt idx="559">
                  <c:v>0.63819444444444495</c:v>
                </c:pt>
                <c:pt idx="560">
                  <c:v>0.63888888888888895</c:v>
                </c:pt>
                <c:pt idx="561">
                  <c:v>0.63958333333333295</c:v>
                </c:pt>
                <c:pt idx="562">
                  <c:v>0.64027777777777795</c:v>
                </c:pt>
                <c:pt idx="563">
                  <c:v>0.64097222222222205</c:v>
                </c:pt>
                <c:pt idx="564">
                  <c:v>0.64166666666666705</c:v>
                </c:pt>
                <c:pt idx="565">
                  <c:v>0.64236111111111105</c:v>
                </c:pt>
                <c:pt idx="566">
                  <c:v>0.64305555555555605</c:v>
                </c:pt>
                <c:pt idx="567">
                  <c:v>0.64375000000000004</c:v>
                </c:pt>
                <c:pt idx="568">
                  <c:v>0.64444444444444404</c:v>
                </c:pt>
                <c:pt idx="569">
                  <c:v>0.64513888888888904</c:v>
                </c:pt>
                <c:pt idx="570">
                  <c:v>0.64583333333333304</c:v>
                </c:pt>
                <c:pt idx="571">
                  <c:v>0.64652777777777803</c:v>
                </c:pt>
                <c:pt idx="572">
                  <c:v>0.64722222222222203</c:v>
                </c:pt>
                <c:pt idx="573">
                  <c:v>0.64791666666666703</c:v>
                </c:pt>
                <c:pt idx="574">
                  <c:v>0.64861111111111103</c:v>
                </c:pt>
                <c:pt idx="575">
                  <c:v>0.64930555555555602</c:v>
                </c:pt>
                <c:pt idx="576">
                  <c:v>0.65</c:v>
                </c:pt>
                <c:pt idx="577">
                  <c:v>0.65069444444444402</c:v>
                </c:pt>
                <c:pt idx="578">
                  <c:v>0.65138888888888902</c:v>
                </c:pt>
                <c:pt idx="579">
                  <c:v>0.65208333333333302</c:v>
                </c:pt>
                <c:pt idx="580">
                  <c:v>0.65277777777777801</c:v>
                </c:pt>
                <c:pt idx="581">
                  <c:v>0.65347222222222201</c:v>
                </c:pt>
                <c:pt idx="582">
                  <c:v>0.65416666666666701</c:v>
                </c:pt>
                <c:pt idx="583">
                  <c:v>0.65486111111111101</c:v>
                </c:pt>
                <c:pt idx="584">
                  <c:v>0.655555555555556</c:v>
                </c:pt>
                <c:pt idx="585">
                  <c:v>0.65625</c:v>
                </c:pt>
                <c:pt idx="586">
                  <c:v>0.656944444444444</c:v>
                </c:pt>
                <c:pt idx="587">
                  <c:v>0.65763888888888899</c:v>
                </c:pt>
                <c:pt idx="588">
                  <c:v>0.65833333333333299</c:v>
                </c:pt>
                <c:pt idx="589">
                  <c:v>0.65902777777777799</c:v>
                </c:pt>
                <c:pt idx="590">
                  <c:v>0.65972222222222199</c:v>
                </c:pt>
                <c:pt idx="591">
                  <c:v>0.66041666666666698</c:v>
                </c:pt>
                <c:pt idx="592">
                  <c:v>0.66111111111111098</c:v>
                </c:pt>
                <c:pt idx="593">
                  <c:v>0.66180555555555598</c:v>
                </c:pt>
                <c:pt idx="594">
                  <c:v>0.66249999999999998</c:v>
                </c:pt>
                <c:pt idx="595">
                  <c:v>0.66319444444444398</c:v>
                </c:pt>
                <c:pt idx="596">
                  <c:v>0.66388888888888897</c:v>
                </c:pt>
                <c:pt idx="597">
                  <c:v>0.66458333333333297</c:v>
                </c:pt>
                <c:pt idx="598">
                  <c:v>0.66527777777777797</c:v>
                </c:pt>
                <c:pt idx="599">
                  <c:v>0.66597222222222197</c:v>
                </c:pt>
                <c:pt idx="600">
                  <c:v>0.66666666666666696</c:v>
                </c:pt>
                <c:pt idx="601">
                  <c:v>0.66736111111111096</c:v>
                </c:pt>
                <c:pt idx="602">
                  <c:v>0.66805555555555596</c:v>
                </c:pt>
                <c:pt idx="603">
                  <c:v>0.66874999999999996</c:v>
                </c:pt>
                <c:pt idx="604">
                  <c:v>0.66944444444444495</c:v>
                </c:pt>
                <c:pt idx="605">
                  <c:v>0.67013888888888895</c:v>
                </c:pt>
                <c:pt idx="606">
                  <c:v>0.67083333333333295</c:v>
                </c:pt>
                <c:pt idx="607">
                  <c:v>0.67152777777777795</c:v>
                </c:pt>
                <c:pt idx="608">
                  <c:v>0.67222222222222205</c:v>
                </c:pt>
                <c:pt idx="609">
                  <c:v>0.67291666666666705</c:v>
                </c:pt>
                <c:pt idx="610">
                  <c:v>0.67361111111111105</c:v>
                </c:pt>
                <c:pt idx="611">
                  <c:v>0.67430555555555605</c:v>
                </c:pt>
                <c:pt idx="612">
                  <c:v>0.67500000000000004</c:v>
                </c:pt>
                <c:pt idx="613">
                  <c:v>0.67569444444444404</c:v>
                </c:pt>
                <c:pt idx="614">
                  <c:v>0.67638888888888904</c:v>
                </c:pt>
                <c:pt idx="615">
                  <c:v>0.67708333333333304</c:v>
                </c:pt>
                <c:pt idx="616">
                  <c:v>0.67777777777777803</c:v>
                </c:pt>
                <c:pt idx="617">
                  <c:v>0.67847222222222203</c:v>
                </c:pt>
                <c:pt idx="618">
                  <c:v>0.67916666666666703</c:v>
                </c:pt>
                <c:pt idx="619">
                  <c:v>0.67986111111111103</c:v>
                </c:pt>
                <c:pt idx="620">
                  <c:v>0.68055555555555602</c:v>
                </c:pt>
                <c:pt idx="621">
                  <c:v>0.68125000000000002</c:v>
                </c:pt>
                <c:pt idx="622">
                  <c:v>0.68194444444444402</c:v>
                </c:pt>
                <c:pt idx="623">
                  <c:v>0.68263888888888902</c:v>
                </c:pt>
                <c:pt idx="624">
                  <c:v>0.68333333333333302</c:v>
                </c:pt>
                <c:pt idx="625">
                  <c:v>0.68402777777777801</c:v>
                </c:pt>
                <c:pt idx="626">
                  <c:v>0.68472222222222201</c:v>
                </c:pt>
                <c:pt idx="627">
                  <c:v>0.68541666666666701</c:v>
                </c:pt>
                <c:pt idx="628">
                  <c:v>0.68611111111111101</c:v>
                </c:pt>
                <c:pt idx="629">
                  <c:v>0.686805555555556</c:v>
                </c:pt>
                <c:pt idx="630">
                  <c:v>0.6875</c:v>
                </c:pt>
                <c:pt idx="631">
                  <c:v>0.688194444444444</c:v>
                </c:pt>
                <c:pt idx="632">
                  <c:v>0.68888888888888899</c:v>
                </c:pt>
                <c:pt idx="633">
                  <c:v>0.68958333333333299</c:v>
                </c:pt>
                <c:pt idx="634">
                  <c:v>0.69027777777777799</c:v>
                </c:pt>
                <c:pt idx="635">
                  <c:v>0.69097222222222199</c:v>
                </c:pt>
                <c:pt idx="636">
                  <c:v>0.69166666666666698</c:v>
                </c:pt>
                <c:pt idx="637">
                  <c:v>0.69236111111111098</c:v>
                </c:pt>
                <c:pt idx="638">
                  <c:v>0.69305555555555598</c:v>
                </c:pt>
                <c:pt idx="639">
                  <c:v>0.69374999999999998</c:v>
                </c:pt>
                <c:pt idx="640">
                  <c:v>0.69444444444444398</c:v>
                </c:pt>
                <c:pt idx="641">
                  <c:v>0.69513888888888897</c:v>
                </c:pt>
                <c:pt idx="642">
                  <c:v>0.69583333333333297</c:v>
                </c:pt>
                <c:pt idx="643">
                  <c:v>0.69652777777777797</c:v>
                </c:pt>
                <c:pt idx="644">
                  <c:v>0.69722222222222197</c:v>
                </c:pt>
                <c:pt idx="645">
                  <c:v>0.69791666666666696</c:v>
                </c:pt>
                <c:pt idx="646">
                  <c:v>0.69861111111111096</c:v>
                </c:pt>
                <c:pt idx="647">
                  <c:v>0.69930555555555596</c:v>
                </c:pt>
                <c:pt idx="648">
                  <c:v>0.7</c:v>
                </c:pt>
                <c:pt idx="649">
                  <c:v>0.70069444444444495</c:v>
                </c:pt>
                <c:pt idx="650">
                  <c:v>0.70138888888888895</c:v>
                </c:pt>
                <c:pt idx="651">
                  <c:v>0.70208333333333295</c:v>
                </c:pt>
                <c:pt idx="652">
                  <c:v>0.70277777777777795</c:v>
                </c:pt>
                <c:pt idx="653">
                  <c:v>0.70347222222222205</c:v>
                </c:pt>
                <c:pt idx="654">
                  <c:v>0.70416666666666705</c:v>
                </c:pt>
                <c:pt idx="655">
                  <c:v>0.70486111111111105</c:v>
                </c:pt>
                <c:pt idx="656">
                  <c:v>0.70555555555555605</c:v>
                </c:pt>
                <c:pt idx="657">
                  <c:v>0.70625000000000004</c:v>
                </c:pt>
                <c:pt idx="658">
                  <c:v>0.70694444444444404</c:v>
                </c:pt>
                <c:pt idx="659">
                  <c:v>0.70763888888888904</c:v>
                </c:pt>
                <c:pt idx="660">
                  <c:v>0.70833333333333304</c:v>
                </c:pt>
                <c:pt idx="661">
                  <c:v>0.70902777777777803</c:v>
                </c:pt>
                <c:pt idx="662">
                  <c:v>0.70972222222222203</c:v>
                </c:pt>
                <c:pt idx="663">
                  <c:v>0.71041666666666703</c:v>
                </c:pt>
                <c:pt idx="664">
                  <c:v>0.71111111111111103</c:v>
                </c:pt>
                <c:pt idx="665">
                  <c:v>0.71180555555555602</c:v>
                </c:pt>
                <c:pt idx="666">
                  <c:v>0.71250000000000002</c:v>
                </c:pt>
                <c:pt idx="667">
                  <c:v>0.71319444444444402</c:v>
                </c:pt>
                <c:pt idx="668">
                  <c:v>0.71388888888888902</c:v>
                </c:pt>
                <c:pt idx="669">
                  <c:v>0.71458333333333302</c:v>
                </c:pt>
                <c:pt idx="670">
                  <c:v>0.71527777777777801</c:v>
                </c:pt>
                <c:pt idx="671">
                  <c:v>0.71597222222222201</c:v>
                </c:pt>
                <c:pt idx="672">
                  <c:v>0.71666666666666701</c:v>
                </c:pt>
                <c:pt idx="673">
                  <c:v>0.71736111111111101</c:v>
                </c:pt>
                <c:pt idx="674">
                  <c:v>0.718055555555556</c:v>
                </c:pt>
                <c:pt idx="675">
                  <c:v>0.71875</c:v>
                </c:pt>
                <c:pt idx="676">
                  <c:v>0.719444444444444</c:v>
                </c:pt>
                <c:pt idx="677">
                  <c:v>0.72013888888888899</c:v>
                </c:pt>
                <c:pt idx="678">
                  <c:v>0.72083333333333299</c:v>
                </c:pt>
                <c:pt idx="679">
                  <c:v>0.72152777777777799</c:v>
                </c:pt>
                <c:pt idx="680">
                  <c:v>0.72222222222222199</c:v>
                </c:pt>
                <c:pt idx="681">
                  <c:v>0.72291666666666698</c:v>
                </c:pt>
                <c:pt idx="682">
                  <c:v>0.72361111111111098</c:v>
                </c:pt>
                <c:pt idx="683">
                  <c:v>0.72430555555555598</c:v>
                </c:pt>
                <c:pt idx="684">
                  <c:v>0.72499999999999998</c:v>
                </c:pt>
                <c:pt idx="685">
                  <c:v>0.72569444444444398</c:v>
                </c:pt>
                <c:pt idx="686">
                  <c:v>0.72638888888888897</c:v>
                </c:pt>
                <c:pt idx="687">
                  <c:v>0.72708333333333297</c:v>
                </c:pt>
                <c:pt idx="688">
                  <c:v>0.72777777777777797</c:v>
                </c:pt>
                <c:pt idx="689">
                  <c:v>0.72847222222222197</c:v>
                </c:pt>
                <c:pt idx="690">
                  <c:v>0.72916666666666696</c:v>
                </c:pt>
                <c:pt idx="691">
                  <c:v>0.72986111111111096</c:v>
                </c:pt>
                <c:pt idx="692">
                  <c:v>0.73055555555555596</c:v>
                </c:pt>
                <c:pt idx="693">
                  <c:v>0.73124999999999996</c:v>
                </c:pt>
                <c:pt idx="694">
                  <c:v>0.73194444444444495</c:v>
                </c:pt>
                <c:pt idx="695">
                  <c:v>0.73263888888888895</c:v>
                </c:pt>
                <c:pt idx="696">
                  <c:v>0.73333333333333295</c:v>
                </c:pt>
                <c:pt idx="697">
                  <c:v>0.73402777777777795</c:v>
                </c:pt>
                <c:pt idx="698">
                  <c:v>0.73472222222222205</c:v>
                </c:pt>
                <c:pt idx="699">
                  <c:v>0.73541666666666705</c:v>
                </c:pt>
                <c:pt idx="700">
                  <c:v>0.73611111111111105</c:v>
                </c:pt>
                <c:pt idx="701">
                  <c:v>0.73680555555555605</c:v>
                </c:pt>
                <c:pt idx="702">
                  <c:v>0.73750000000000004</c:v>
                </c:pt>
                <c:pt idx="703">
                  <c:v>0.73819444444444404</c:v>
                </c:pt>
                <c:pt idx="704">
                  <c:v>0.73888888888888904</c:v>
                </c:pt>
                <c:pt idx="705">
                  <c:v>0.73958333333333304</c:v>
                </c:pt>
                <c:pt idx="706">
                  <c:v>0.74027777777777803</c:v>
                </c:pt>
                <c:pt idx="707">
                  <c:v>0.74097222222222203</c:v>
                </c:pt>
                <c:pt idx="708">
                  <c:v>0.74166666666666703</c:v>
                </c:pt>
                <c:pt idx="709">
                  <c:v>0.74236111111111103</c:v>
                </c:pt>
                <c:pt idx="710">
                  <c:v>0.74305555555555602</c:v>
                </c:pt>
                <c:pt idx="711">
                  <c:v>0.74375000000000002</c:v>
                </c:pt>
                <c:pt idx="712">
                  <c:v>0.74444444444444402</c:v>
                </c:pt>
                <c:pt idx="713">
                  <c:v>0.74513888888888902</c:v>
                </c:pt>
                <c:pt idx="714">
                  <c:v>0.74583333333333302</c:v>
                </c:pt>
                <c:pt idx="715">
                  <c:v>0.74652777777777801</c:v>
                </c:pt>
                <c:pt idx="716">
                  <c:v>0.74722222222222201</c:v>
                </c:pt>
                <c:pt idx="717">
                  <c:v>0.74791666666666701</c:v>
                </c:pt>
                <c:pt idx="718">
                  <c:v>0.74861111111111101</c:v>
                </c:pt>
                <c:pt idx="719">
                  <c:v>0.749305555555556</c:v>
                </c:pt>
                <c:pt idx="720">
                  <c:v>0.75</c:v>
                </c:pt>
                <c:pt idx="721">
                  <c:v>0.750694444444444</c:v>
                </c:pt>
                <c:pt idx="722">
                  <c:v>0.75138888888888899</c:v>
                </c:pt>
                <c:pt idx="723">
                  <c:v>0.75208333333333299</c:v>
                </c:pt>
                <c:pt idx="724">
                  <c:v>0.75277777777777799</c:v>
                </c:pt>
                <c:pt idx="725">
                  <c:v>0.75347222222222199</c:v>
                </c:pt>
                <c:pt idx="726">
                  <c:v>0.75416666666666698</c:v>
                </c:pt>
                <c:pt idx="727">
                  <c:v>0.75486111111111098</c:v>
                </c:pt>
                <c:pt idx="728">
                  <c:v>0.75555555555555598</c:v>
                </c:pt>
                <c:pt idx="729">
                  <c:v>0.75624999999999998</c:v>
                </c:pt>
                <c:pt idx="730">
                  <c:v>0.75694444444444398</c:v>
                </c:pt>
                <c:pt idx="731">
                  <c:v>0.75763888888888897</c:v>
                </c:pt>
                <c:pt idx="732">
                  <c:v>0.75833333333333297</c:v>
                </c:pt>
                <c:pt idx="733">
                  <c:v>0.75902777777777797</c:v>
                </c:pt>
                <c:pt idx="734">
                  <c:v>0.75972222222222197</c:v>
                </c:pt>
                <c:pt idx="735">
                  <c:v>0.76041666666666696</c:v>
                </c:pt>
                <c:pt idx="736">
                  <c:v>0.76111111111111096</c:v>
                </c:pt>
                <c:pt idx="737">
                  <c:v>0.76180555555555596</c:v>
                </c:pt>
                <c:pt idx="738">
                  <c:v>0.76249999999999996</c:v>
                </c:pt>
                <c:pt idx="739">
                  <c:v>0.76319444444444495</c:v>
                </c:pt>
                <c:pt idx="740">
                  <c:v>0.76388888888888895</c:v>
                </c:pt>
                <c:pt idx="741">
                  <c:v>0.76458333333333295</c:v>
                </c:pt>
                <c:pt idx="742">
                  <c:v>0.76527777777777795</c:v>
                </c:pt>
                <c:pt idx="743">
                  <c:v>0.76597222222222205</c:v>
                </c:pt>
                <c:pt idx="744">
                  <c:v>0.76666666666666705</c:v>
                </c:pt>
                <c:pt idx="745">
                  <c:v>0.76736111111111105</c:v>
                </c:pt>
                <c:pt idx="746">
                  <c:v>0.76805555555555605</c:v>
                </c:pt>
                <c:pt idx="747">
                  <c:v>0.76875000000000004</c:v>
                </c:pt>
                <c:pt idx="748">
                  <c:v>0.76944444444444404</c:v>
                </c:pt>
                <c:pt idx="749">
                  <c:v>0.77013888888888904</c:v>
                </c:pt>
                <c:pt idx="750">
                  <c:v>0.77083333333333304</c:v>
                </c:pt>
                <c:pt idx="751">
                  <c:v>0.77152777777777803</c:v>
                </c:pt>
                <c:pt idx="752">
                  <c:v>0.77222222222222203</c:v>
                </c:pt>
                <c:pt idx="753">
                  <c:v>0.77291666666666703</c:v>
                </c:pt>
                <c:pt idx="754">
                  <c:v>0.77361111111111103</c:v>
                </c:pt>
                <c:pt idx="755">
                  <c:v>0.77430555555555602</c:v>
                </c:pt>
                <c:pt idx="756">
                  <c:v>0.77500000000000002</c:v>
                </c:pt>
                <c:pt idx="757">
                  <c:v>0.77569444444444402</c:v>
                </c:pt>
                <c:pt idx="758">
                  <c:v>0.77638888888888902</c:v>
                </c:pt>
                <c:pt idx="759">
                  <c:v>0.77708333333333302</c:v>
                </c:pt>
                <c:pt idx="760">
                  <c:v>0.77777777777777801</c:v>
                </c:pt>
                <c:pt idx="761">
                  <c:v>0.77847222222222201</c:v>
                </c:pt>
                <c:pt idx="762">
                  <c:v>0.77916666666666701</c:v>
                </c:pt>
                <c:pt idx="763">
                  <c:v>0.77986111111111101</c:v>
                </c:pt>
                <c:pt idx="764">
                  <c:v>0.780555555555556</c:v>
                </c:pt>
                <c:pt idx="765">
                  <c:v>0.78125</c:v>
                </c:pt>
                <c:pt idx="766">
                  <c:v>0.781944444444444</c:v>
                </c:pt>
                <c:pt idx="767">
                  <c:v>0.78263888888888899</c:v>
                </c:pt>
                <c:pt idx="768">
                  <c:v>0.78333333333333299</c:v>
                </c:pt>
                <c:pt idx="769">
                  <c:v>0.78402777777777799</c:v>
                </c:pt>
                <c:pt idx="770">
                  <c:v>0.78472222222222199</c:v>
                </c:pt>
                <c:pt idx="771">
                  <c:v>0.78541666666666698</c:v>
                </c:pt>
                <c:pt idx="772">
                  <c:v>0.78611111111111098</c:v>
                </c:pt>
                <c:pt idx="773">
                  <c:v>0.78680555555555598</c:v>
                </c:pt>
                <c:pt idx="774">
                  <c:v>0.78749999999999998</c:v>
                </c:pt>
                <c:pt idx="775">
                  <c:v>0.78819444444444398</c:v>
                </c:pt>
                <c:pt idx="776">
                  <c:v>0.78888888888888897</c:v>
                </c:pt>
                <c:pt idx="777">
                  <c:v>0.78958333333333297</c:v>
                </c:pt>
                <c:pt idx="778">
                  <c:v>0.79027777777777797</c:v>
                </c:pt>
                <c:pt idx="779">
                  <c:v>0.79097222222222197</c:v>
                </c:pt>
                <c:pt idx="780">
                  <c:v>0.79166666666666696</c:v>
                </c:pt>
                <c:pt idx="781">
                  <c:v>0.79236111111111096</c:v>
                </c:pt>
                <c:pt idx="782">
                  <c:v>0.79305555555555596</c:v>
                </c:pt>
                <c:pt idx="783">
                  <c:v>0.79374999999999996</c:v>
                </c:pt>
                <c:pt idx="784">
                  <c:v>0.79444444444444495</c:v>
                </c:pt>
                <c:pt idx="785">
                  <c:v>0.79513888888888895</c:v>
                </c:pt>
                <c:pt idx="786">
                  <c:v>0.79583333333333295</c:v>
                </c:pt>
                <c:pt idx="787">
                  <c:v>0.79652777777777795</c:v>
                </c:pt>
                <c:pt idx="788">
                  <c:v>0.79722222222222205</c:v>
                </c:pt>
                <c:pt idx="789">
                  <c:v>0.79791666666666705</c:v>
                </c:pt>
                <c:pt idx="790">
                  <c:v>0.79861111111111105</c:v>
                </c:pt>
                <c:pt idx="791">
                  <c:v>0.79930555555555605</c:v>
                </c:pt>
                <c:pt idx="792">
                  <c:v>0.8</c:v>
                </c:pt>
                <c:pt idx="793">
                  <c:v>0.80069444444444404</c:v>
                </c:pt>
                <c:pt idx="794">
                  <c:v>0.80138888888888904</c:v>
                </c:pt>
                <c:pt idx="795">
                  <c:v>0.80208333333333304</c:v>
                </c:pt>
                <c:pt idx="796">
                  <c:v>0.80277777777777803</c:v>
                </c:pt>
                <c:pt idx="797">
                  <c:v>0.80347222222222203</c:v>
                </c:pt>
                <c:pt idx="798">
                  <c:v>0.80416666666666703</c:v>
                </c:pt>
                <c:pt idx="799">
                  <c:v>0.80486111111111103</c:v>
                </c:pt>
                <c:pt idx="800">
                  <c:v>0.80555555555555602</c:v>
                </c:pt>
                <c:pt idx="801">
                  <c:v>0.80625000000000002</c:v>
                </c:pt>
                <c:pt idx="802">
                  <c:v>0.80694444444444402</c:v>
                </c:pt>
                <c:pt idx="803">
                  <c:v>0.80763888888888902</c:v>
                </c:pt>
                <c:pt idx="804">
                  <c:v>0.80833333333333302</c:v>
                </c:pt>
                <c:pt idx="805">
                  <c:v>0.80902777777777801</c:v>
                </c:pt>
                <c:pt idx="806">
                  <c:v>0.80972222222222201</c:v>
                </c:pt>
                <c:pt idx="807">
                  <c:v>0.81041666666666701</c:v>
                </c:pt>
                <c:pt idx="808">
                  <c:v>0.81111111111111101</c:v>
                </c:pt>
                <c:pt idx="809">
                  <c:v>0.811805555555556</c:v>
                </c:pt>
                <c:pt idx="810">
                  <c:v>0.8125</c:v>
                </c:pt>
                <c:pt idx="811">
                  <c:v>0.813194444444444</c:v>
                </c:pt>
                <c:pt idx="812">
                  <c:v>0.81388888888888899</c:v>
                </c:pt>
                <c:pt idx="813">
                  <c:v>0.81458333333333299</c:v>
                </c:pt>
                <c:pt idx="814">
                  <c:v>0.81527777777777799</c:v>
                </c:pt>
                <c:pt idx="815">
                  <c:v>0.81597222222222199</c:v>
                </c:pt>
                <c:pt idx="816">
                  <c:v>0.81666666666666698</c:v>
                </c:pt>
                <c:pt idx="817">
                  <c:v>0.81736111111111098</c:v>
                </c:pt>
                <c:pt idx="818">
                  <c:v>0.81805555555555598</c:v>
                </c:pt>
                <c:pt idx="819">
                  <c:v>0.81874999999999998</c:v>
                </c:pt>
                <c:pt idx="820">
                  <c:v>0.81944444444444497</c:v>
                </c:pt>
                <c:pt idx="821">
                  <c:v>0.82013888888888897</c:v>
                </c:pt>
                <c:pt idx="822">
                  <c:v>0.82083333333333297</c:v>
                </c:pt>
                <c:pt idx="823">
                  <c:v>0.82152777777777797</c:v>
                </c:pt>
                <c:pt idx="824">
                  <c:v>0.82222222222222197</c:v>
                </c:pt>
                <c:pt idx="825">
                  <c:v>0.82291666666666696</c:v>
                </c:pt>
                <c:pt idx="826">
                  <c:v>0.82361111111111096</c:v>
                </c:pt>
                <c:pt idx="827">
                  <c:v>0.82430555555555596</c:v>
                </c:pt>
                <c:pt idx="828">
                  <c:v>0.82499999999999996</c:v>
                </c:pt>
                <c:pt idx="829">
                  <c:v>0.82569444444444495</c:v>
                </c:pt>
                <c:pt idx="830">
                  <c:v>0.82638888888888895</c:v>
                </c:pt>
                <c:pt idx="831">
                  <c:v>0.82708333333333295</c:v>
                </c:pt>
                <c:pt idx="832">
                  <c:v>0.82777777777777795</c:v>
                </c:pt>
                <c:pt idx="833">
                  <c:v>0.82847222222222205</c:v>
                </c:pt>
                <c:pt idx="834">
                  <c:v>0.82916666666666705</c:v>
                </c:pt>
                <c:pt idx="835">
                  <c:v>0.82986111111111105</c:v>
                </c:pt>
                <c:pt idx="836">
                  <c:v>0.83055555555555605</c:v>
                </c:pt>
                <c:pt idx="837">
                  <c:v>0.83125000000000004</c:v>
                </c:pt>
                <c:pt idx="838">
                  <c:v>0.83194444444444404</c:v>
                </c:pt>
                <c:pt idx="839">
                  <c:v>0.83263888888888904</c:v>
                </c:pt>
                <c:pt idx="840">
                  <c:v>0.83333333333333304</c:v>
                </c:pt>
                <c:pt idx="841">
                  <c:v>0.83402777777777803</c:v>
                </c:pt>
                <c:pt idx="842">
                  <c:v>0.83472222222222203</c:v>
                </c:pt>
                <c:pt idx="843">
                  <c:v>0.83541666666666703</c:v>
                </c:pt>
                <c:pt idx="844">
                  <c:v>0.83611111111111103</c:v>
                </c:pt>
                <c:pt idx="845">
                  <c:v>0.83680555555555602</c:v>
                </c:pt>
                <c:pt idx="846">
                  <c:v>0.83750000000000002</c:v>
                </c:pt>
                <c:pt idx="847">
                  <c:v>0.83819444444444402</c:v>
                </c:pt>
                <c:pt idx="848">
                  <c:v>0.83888888888888902</c:v>
                </c:pt>
                <c:pt idx="849">
                  <c:v>0.83958333333333302</c:v>
                </c:pt>
                <c:pt idx="850">
                  <c:v>0.84027777777777801</c:v>
                </c:pt>
                <c:pt idx="851">
                  <c:v>0.84097222222222201</c:v>
                </c:pt>
                <c:pt idx="852">
                  <c:v>0.84166666666666701</c:v>
                </c:pt>
                <c:pt idx="853">
                  <c:v>0.84236111111111101</c:v>
                </c:pt>
                <c:pt idx="854">
                  <c:v>0.843055555555556</c:v>
                </c:pt>
                <c:pt idx="855">
                  <c:v>0.84375</c:v>
                </c:pt>
                <c:pt idx="856">
                  <c:v>0.844444444444444</c:v>
                </c:pt>
                <c:pt idx="857">
                  <c:v>0.84513888888888899</c:v>
                </c:pt>
                <c:pt idx="858">
                  <c:v>0.84583333333333299</c:v>
                </c:pt>
                <c:pt idx="859">
                  <c:v>0.84652777777777799</c:v>
                </c:pt>
                <c:pt idx="860">
                  <c:v>0.84722222222222199</c:v>
                </c:pt>
                <c:pt idx="861">
                  <c:v>0.84791666666666698</c:v>
                </c:pt>
                <c:pt idx="862">
                  <c:v>0.84861111111111098</c:v>
                </c:pt>
                <c:pt idx="863">
                  <c:v>0.84930555555555598</c:v>
                </c:pt>
                <c:pt idx="864">
                  <c:v>0.85</c:v>
                </c:pt>
                <c:pt idx="865">
                  <c:v>0.85069444444444497</c:v>
                </c:pt>
                <c:pt idx="866">
                  <c:v>0.85138888888888897</c:v>
                </c:pt>
                <c:pt idx="867">
                  <c:v>0.85208333333333297</c:v>
                </c:pt>
                <c:pt idx="868">
                  <c:v>0.85277777777777797</c:v>
                </c:pt>
                <c:pt idx="869">
                  <c:v>0.85347222222222197</c:v>
                </c:pt>
                <c:pt idx="870">
                  <c:v>0.85416666666666696</c:v>
                </c:pt>
                <c:pt idx="871">
                  <c:v>0.85486111111111096</c:v>
                </c:pt>
                <c:pt idx="872">
                  <c:v>0.85555555555555596</c:v>
                </c:pt>
                <c:pt idx="873">
                  <c:v>0.85624999999999996</c:v>
                </c:pt>
                <c:pt idx="874">
                  <c:v>0.85694444444444495</c:v>
                </c:pt>
                <c:pt idx="875">
                  <c:v>0.85763888888888895</c:v>
                </c:pt>
                <c:pt idx="876">
                  <c:v>0.85833333333333295</c:v>
                </c:pt>
                <c:pt idx="877">
                  <c:v>0.85902777777777795</c:v>
                </c:pt>
                <c:pt idx="878">
                  <c:v>0.85972222222222205</c:v>
                </c:pt>
                <c:pt idx="879">
                  <c:v>0.86041666666666705</c:v>
                </c:pt>
                <c:pt idx="880">
                  <c:v>0.86111111111111105</c:v>
                </c:pt>
                <c:pt idx="881">
                  <c:v>0.86180555555555605</c:v>
                </c:pt>
                <c:pt idx="882">
                  <c:v>0.86250000000000004</c:v>
                </c:pt>
                <c:pt idx="883">
                  <c:v>0.86319444444444404</c:v>
                </c:pt>
                <c:pt idx="884">
                  <c:v>0.86388888888888904</c:v>
                </c:pt>
                <c:pt idx="885">
                  <c:v>0.86458333333333304</c:v>
                </c:pt>
                <c:pt idx="886">
                  <c:v>0.86527777777777803</c:v>
                </c:pt>
                <c:pt idx="887">
                  <c:v>0.86597222222222203</c:v>
                </c:pt>
                <c:pt idx="888">
                  <c:v>0.86666666666666703</c:v>
                </c:pt>
                <c:pt idx="889">
                  <c:v>0.86736111111111103</c:v>
                </c:pt>
                <c:pt idx="890">
                  <c:v>0.86805555555555602</c:v>
                </c:pt>
                <c:pt idx="891">
                  <c:v>0.86875000000000002</c:v>
                </c:pt>
                <c:pt idx="892">
                  <c:v>0.86944444444444402</c:v>
                </c:pt>
                <c:pt idx="893">
                  <c:v>0.87013888888888902</c:v>
                </c:pt>
                <c:pt idx="894">
                  <c:v>0.87083333333333302</c:v>
                </c:pt>
                <c:pt idx="895">
                  <c:v>0.87152777777777801</c:v>
                </c:pt>
                <c:pt idx="896">
                  <c:v>0.87222222222222201</c:v>
                </c:pt>
                <c:pt idx="897">
                  <c:v>0.87291666666666701</c:v>
                </c:pt>
                <c:pt idx="898">
                  <c:v>0.87361111111111101</c:v>
                </c:pt>
                <c:pt idx="899">
                  <c:v>0.874305555555556</c:v>
                </c:pt>
                <c:pt idx="900">
                  <c:v>0.875</c:v>
                </c:pt>
                <c:pt idx="901">
                  <c:v>0.875694444444444</c:v>
                </c:pt>
                <c:pt idx="902">
                  <c:v>0.87638888888888899</c:v>
                </c:pt>
                <c:pt idx="903">
                  <c:v>0.87708333333333299</c:v>
                </c:pt>
                <c:pt idx="904">
                  <c:v>0.87777777777777799</c:v>
                </c:pt>
                <c:pt idx="905">
                  <c:v>0.87847222222222199</c:v>
                </c:pt>
                <c:pt idx="906">
                  <c:v>0.87916666666666698</c:v>
                </c:pt>
                <c:pt idx="907">
                  <c:v>0.87986111111111098</c:v>
                </c:pt>
                <c:pt idx="908">
                  <c:v>0.88055555555555598</c:v>
                </c:pt>
                <c:pt idx="909">
                  <c:v>0.88124999999999998</c:v>
                </c:pt>
                <c:pt idx="910">
                  <c:v>0.88194444444444497</c:v>
                </c:pt>
                <c:pt idx="911">
                  <c:v>0.88263888888888897</c:v>
                </c:pt>
                <c:pt idx="912">
                  <c:v>0.88333333333333297</c:v>
                </c:pt>
                <c:pt idx="913">
                  <c:v>0.88402777777777797</c:v>
                </c:pt>
                <c:pt idx="914">
                  <c:v>0.88472222222222197</c:v>
                </c:pt>
                <c:pt idx="915">
                  <c:v>0.88541666666666696</c:v>
                </c:pt>
                <c:pt idx="916">
                  <c:v>0.88611111111111096</c:v>
                </c:pt>
                <c:pt idx="917">
                  <c:v>0.88680555555555596</c:v>
                </c:pt>
                <c:pt idx="918">
                  <c:v>0.88749999999999996</c:v>
                </c:pt>
                <c:pt idx="919">
                  <c:v>0.88819444444444495</c:v>
                </c:pt>
                <c:pt idx="920">
                  <c:v>0.88888888888888895</c:v>
                </c:pt>
                <c:pt idx="921">
                  <c:v>0.88958333333333295</c:v>
                </c:pt>
                <c:pt idx="922">
                  <c:v>0.89027777777777795</c:v>
                </c:pt>
                <c:pt idx="923">
                  <c:v>0.89097222222222205</c:v>
                </c:pt>
                <c:pt idx="924">
                  <c:v>0.89166666666666705</c:v>
                </c:pt>
                <c:pt idx="925">
                  <c:v>0.89236111111111105</c:v>
                </c:pt>
                <c:pt idx="926">
                  <c:v>0.89305555555555605</c:v>
                </c:pt>
                <c:pt idx="927">
                  <c:v>0.89375000000000004</c:v>
                </c:pt>
                <c:pt idx="928">
                  <c:v>0.89444444444444404</c:v>
                </c:pt>
                <c:pt idx="929">
                  <c:v>0.89513888888888904</c:v>
                </c:pt>
                <c:pt idx="930">
                  <c:v>0.89583333333333304</c:v>
                </c:pt>
                <c:pt idx="931">
                  <c:v>0.89652777777777803</c:v>
                </c:pt>
                <c:pt idx="932">
                  <c:v>0.89722222222222203</c:v>
                </c:pt>
                <c:pt idx="933">
                  <c:v>0.89791666666666703</c:v>
                </c:pt>
                <c:pt idx="934">
                  <c:v>0.89861111111111103</c:v>
                </c:pt>
                <c:pt idx="935">
                  <c:v>0.89930555555555602</c:v>
                </c:pt>
                <c:pt idx="936">
                  <c:v>0.9</c:v>
                </c:pt>
                <c:pt idx="937">
                  <c:v>0.90069444444444402</c:v>
                </c:pt>
                <c:pt idx="938">
                  <c:v>0.90138888888888902</c:v>
                </c:pt>
                <c:pt idx="939">
                  <c:v>0.90208333333333302</c:v>
                </c:pt>
                <c:pt idx="940">
                  <c:v>0.90277777777777801</c:v>
                </c:pt>
                <c:pt idx="941">
                  <c:v>0.90347222222222201</c:v>
                </c:pt>
                <c:pt idx="942">
                  <c:v>0.90416666666666701</c:v>
                </c:pt>
                <c:pt idx="943">
                  <c:v>0.90486111111111101</c:v>
                </c:pt>
                <c:pt idx="944">
                  <c:v>0.905555555555556</c:v>
                </c:pt>
                <c:pt idx="945">
                  <c:v>0.90625</c:v>
                </c:pt>
                <c:pt idx="946">
                  <c:v>0.906944444444444</c:v>
                </c:pt>
                <c:pt idx="947">
                  <c:v>0.90763888888888899</c:v>
                </c:pt>
                <c:pt idx="948">
                  <c:v>0.90833333333333299</c:v>
                </c:pt>
                <c:pt idx="949">
                  <c:v>0.90902777777777799</c:v>
                </c:pt>
                <c:pt idx="950">
                  <c:v>0.90972222222222199</c:v>
                </c:pt>
                <c:pt idx="951">
                  <c:v>0.91041666666666698</c:v>
                </c:pt>
                <c:pt idx="952">
                  <c:v>0.91111111111111098</c:v>
                </c:pt>
                <c:pt idx="953">
                  <c:v>0.91180555555555598</c:v>
                </c:pt>
                <c:pt idx="954">
                  <c:v>0.91249999999999998</c:v>
                </c:pt>
                <c:pt idx="955">
                  <c:v>0.91319444444444497</c:v>
                </c:pt>
                <c:pt idx="956">
                  <c:v>0.91388888888888897</c:v>
                </c:pt>
                <c:pt idx="957">
                  <c:v>0.91458333333333297</c:v>
                </c:pt>
                <c:pt idx="958">
                  <c:v>0.91527777777777797</c:v>
                </c:pt>
                <c:pt idx="959">
                  <c:v>0.91597222222222197</c:v>
                </c:pt>
                <c:pt idx="960">
                  <c:v>0.91666666666666696</c:v>
                </c:pt>
              </c:numCache>
            </c:numRef>
          </c:cat>
          <c:val>
            <c:numRef>
              <c:f>Relevés!$I$369:$I$1329</c:f>
              <c:numCache>
                <c:formatCode>General</c:formatCode>
                <c:ptCount val="9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46</c:v>
                </c:pt>
                <c:pt idx="118">
                  <c:v>108</c:v>
                </c:pt>
                <c:pt idx="119">
                  <c:v>155</c:v>
                </c:pt>
                <c:pt idx="120">
                  <c:v>155</c:v>
                </c:pt>
                <c:pt idx="121">
                  <c:v>217</c:v>
                </c:pt>
                <c:pt idx="122">
                  <c:v>217</c:v>
                </c:pt>
                <c:pt idx="123">
                  <c:v>46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46</c:v>
                </c:pt>
                <c:pt idx="129">
                  <c:v>155</c:v>
                </c:pt>
                <c:pt idx="130">
                  <c:v>325</c:v>
                </c:pt>
                <c:pt idx="131">
                  <c:v>542</c:v>
                </c:pt>
                <c:pt idx="132">
                  <c:v>759</c:v>
                </c:pt>
                <c:pt idx="133">
                  <c:v>821</c:v>
                </c:pt>
                <c:pt idx="134">
                  <c:v>821</c:v>
                </c:pt>
                <c:pt idx="135">
                  <c:v>821</c:v>
                </c:pt>
                <c:pt idx="136">
                  <c:v>976</c:v>
                </c:pt>
                <c:pt idx="137">
                  <c:v>976</c:v>
                </c:pt>
                <c:pt idx="138">
                  <c:v>821</c:v>
                </c:pt>
                <c:pt idx="139">
                  <c:v>480</c:v>
                </c:pt>
                <c:pt idx="140">
                  <c:v>325</c:v>
                </c:pt>
                <c:pt idx="141">
                  <c:v>263</c:v>
                </c:pt>
                <c:pt idx="142">
                  <c:v>217</c:v>
                </c:pt>
                <c:pt idx="143">
                  <c:v>217</c:v>
                </c:pt>
                <c:pt idx="144">
                  <c:v>651</c:v>
                </c:pt>
                <c:pt idx="145">
                  <c:v>542</c:v>
                </c:pt>
                <c:pt idx="146">
                  <c:v>372</c:v>
                </c:pt>
                <c:pt idx="147">
                  <c:v>542</c:v>
                </c:pt>
                <c:pt idx="148">
                  <c:v>542</c:v>
                </c:pt>
                <c:pt idx="149">
                  <c:v>604</c:v>
                </c:pt>
                <c:pt idx="150">
                  <c:v>976</c:v>
                </c:pt>
                <c:pt idx="151">
                  <c:v>976</c:v>
                </c:pt>
                <c:pt idx="152">
                  <c:v>976</c:v>
                </c:pt>
                <c:pt idx="153">
                  <c:v>868</c:v>
                </c:pt>
                <c:pt idx="154">
                  <c:v>868</c:v>
                </c:pt>
                <c:pt idx="155">
                  <c:v>1364</c:v>
                </c:pt>
                <c:pt idx="156">
                  <c:v>1364</c:v>
                </c:pt>
                <c:pt idx="157">
                  <c:v>1255</c:v>
                </c:pt>
                <c:pt idx="158">
                  <c:v>1581</c:v>
                </c:pt>
                <c:pt idx="159">
                  <c:v>1922</c:v>
                </c:pt>
                <c:pt idx="160">
                  <c:v>2139</c:v>
                </c:pt>
                <c:pt idx="161">
                  <c:v>2681</c:v>
                </c:pt>
                <c:pt idx="162">
                  <c:v>3565</c:v>
                </c:pt>
                <c:pt idx="163">
                  <c:v>4278</c:v>
                </c:pt>
                <c:pt idx="164">
                  <c:v>3952</c:v>
                </c:pt>
                <c:pt idx="165">
                  <c:v>3952</c:v>
                </c:pt>
                <c:pt idx="166">
                  <c:v>4169</c:v>
                </c:pt>
                <c:pt idx="167">
                  <c:v>4169</c:v>
                </c:pt>
                <c:pt idx="168">
                  <c:v>4448</c:v>
                </c:pt>
                <c:pt idx="169">
                  <c:v>7471</c:v>
                </c:pt>
                <c:pt idx="170">
                  <c:v>7905</c:v>
                </c:pt>
                <c:pt idx="171">
                  <c:v>8075</c:v>
                </c:pt>
                <c:pt idx="172">
                  <c:v>8959</c:v>
                </c:pt>
                <c:pt idx="173">
                  <c:v>10385</c:v>
                </c:pt>
                <c:pt idx="174">
                  <c:v>12741</c:v>
                </c:pt>
                <c:pt idx="175">
                  <c:v>15329</c:v>
                </c:pt>
                <c:pt idx="176">
                  <c:v>16476</c:v>
                </c:pt>
                <c:pt idx="177">
                  <c:v>19344</c:v>
                </c:pt>
                <c:pt idx="178">
                  <c:v>17143</c:v>
                </c:pt>
                <c:pt idx="179">
                  <c:v>13903</c:v>
                </c:pt>
                <c:pt idx="180">
                  <c:v>19561</c:v>
                </c:pt>
                <c:pt idx="181">
                  <c:v>23405</c:v>
                </c:pt>
                <c:pt idx="182">
                  <c:v>25172</c:v>
                </c:pt>
                <c:pt idx="183">
                  <c:v>26272</c:v>
                </c:pt>
                <c:pt idx="184">
                  <c:v>26753</c:v>
                </c:pt>
                <c:pt idx="185">
                  <c:v>21979</c:v>
                </c:pt>
                <c:pt idx="186">
                  <c:v>14771</c:v>
                </c:pt>
                <c:pt idx="187">
                  <c:v>5812</c:v>
                </c:pt>
                <c:pt idx="188">
                  <c:v>4340</c:v>
                </c:pt>
                <c:pt idx="189">
                  <c:v>2139</c:v>
                </c:pt>
                <c:pt idx="190">
                  <c:v>1968</c:v>
                </c:pt>
                <c:pt idx="191">
                  <c:v>3022</c:v>
                </c:pt>
                <c:pt idx="192">
                  <c:v>2681</c:v>
                </c:pt>
                <c:pt idx="193">
                  <c:v>2247</c:v>
                </c:pt>
                <c:pt idx="194">
                  <c:v>1860</c:v>
                </c:pt>
                <c:pt idx="195">
                  <c:v>1472</c:v>
                </c:pt>
                <c:pt idx="196">
                  <c:v>1209</c:v>
                </c:pt>
                <c:pt idx="197">
                  <c:v>1255</c:v>
                </c:pt>
                <c:pt idx="198">
                  <c:v>1255</c:v>
                </c:pt>
                <c:pt idx="199">
                  <c:v>1255</c:v>
                </c:pt>
                <c:pt idx="200">
                  <c:v>1085</c:v>
                </c:pt>
                <c:pt idx="201">
                  <c:v>930</c:v>
                </c:pt>
                <c:pt idx="202">
                  <c:v>821</c:v>
                </c:pt>
                <c:pt idx="203">
                  <c:v>930</c:v>
                </c:pt>
                <c:pt idx="204">
                  <c:v>1209</c:v>
                </c:pt>
                <c:pt idx="205">
                  <c:v>1426</c:v>
                </c:pt>
                <c:pt idx="206">
                  <c:v>1860</c:v>
                </c:pt>
                <c:pt idx="207">
                  <c:v>2247</c:v>
                </c:pt>
                <c:pt idx="208">
                  <c:v>2573</c:v>
                </c:pt>
                <c:pt idx="209">
                  <c:v>2635</c:v>
                </c:pt>
                <c:pt idx="210">
                  <c:v>2790</c:v>
                </c:pt>
                <c:pt idx="211">
                  <c:v>2898</c:v>
                </c:pt>
                <c:pt idx="212">
                  <c:v>2898</c:v>
                </c:pt>
                <c:pt idx="213">
                  <c:v>3069</c:v>
                </c:pt>
                <c:pt idx="214">
                  <c:v>2960</c:v>
                </c:pt>
                <c:pt idx="215">
                  <c:v>2743</c:v>
                </c:pt>
                <c:pt idx="216">
                  <c:v>2960</c:v>
                </c:pt>
                <c:pt idx="217">
                  <c:v>2960</c:v>
                </c:pt>
                <c:pt idx="218">
                  <c:v>3022</c:v>
                </c:pt>
                <c:pt idx="219">
                  <c:v>3565</c:v>
                </c:pt>
                <c:pt idx="220">
                  <c:v>4107</c:v>
                </c:pt>
                <c:pt idx="221">
                  <c:v>5657</c:v>
                </c:pt>
                <c:pt idx="222">
                  <c:v>6913</c:v>
                </c:pt>
                <c:pt idx="223">
                  <c:v>8618</c:v>
                </c:pt>
                <c:pt idx="224">
                  <c:v>10385</c:v>
                </c:pt>
                <c:pt idx="225">
                  <c:v>11640</c:v>
                </c:pt>
                <c:pt idx="226">
                  <c:v>12090</c:v>
                </c:pt>
                <c:pt idx="227">
                  <c:v>13020</c:v>
                </c:pt>
                <c:pt idx="228">
                  <c:v>13237</c:v>
                </c:pt>
                <c:pt idx="229">
                  <c:v>12353</c:v>
                </c:pt>
                <c:pt idx="230">
                  <c:v>11857</c:v>
                </c:pt>
                <c:pt idx="231">
                  <c:v>12090</c:v>
                </c:pt>
                <c:pt idx="232">
                  <c:v>14616</c:v>
                </c:pt>
                <c:pt idx="233">
                  <c:v>16538</c:v>
                </c:pt>
                <c:pt idx="234">
                  <c:v>21049</c:v>
                </c:pt>
                <c:pt idx="235">
                  <c:v>23730</c:v>
                </c:pt>
                <c:pt idx="236">
                  <c:v>27140</c:v>
                </c:pt>
                <c:pt idx="237">
                  <c:v>30767</c:v>
                </c:pt>
                <c:pt idx="238">
                  <c:v>33573</c:v>
                </c:pt>
                <c:pt idx="239">
                  <c:v>32968</c:v>
                </c:pt>
                <c:pt idx="240">
                  <c:v>27807</c:v>
                </c:pt>
                <c:pt idx="241">
                  <c:v>24722</c:v>
                </c:pt>
                <c:pt idx="242">
                  <c:v>20878</c:v>
                </c:pt>
                <c:pt idx="243">
                  <c:v>16817</c:v>
                </c:pt>
                <c:pt idx="244">
                  <c:v>18243</c:v>
                </c:pt>
                <c:pt idx="245">
                  <c:v>18739</c:v>
                </c:pt>
                <c:pt idx="246">
                  <c:v>20382</c:v>
                </c:pt>
                <c:pt idx="247">
                  <c:v>19731</c:v>
                </c:pt>
                <c:pt idx="248">
                  <c:v>18135</c:v>
                </c:pt>
                <c:pt idx="249">
                  <c:v>16647</c:v>
                </c:pt>
                <c:pt idx="250">
                  <c:v>14446</c:v>
                </c:pt>
                <c:pt idx="251">
                  <c:v>10044</c:v>
                </c:pt>
                <c:pt idx="252">
                  <c:v>8075</c:v>
                </c:pt>
                <c:pt idx="253">
                  <c:v>7130</c:v>
                </c:pt>
                <c:pt idx="254">
                  <c:v>9997</c:v>
                </c:pt>
                <c:pt idx="255">
                  <c:v>12849</c:v>
                </c:pt>
                <c:pt idx="256">
                  <c:v>13407</c:v>
                </c:pt>
                <c:pt idx="257">
                  <c:v>13345</c:v>
                </c:pt>
                <c:pt idx="258">
                  <c:v>12694</c:v>
                </c:pt>
                <c:pt idx="259">
                  <c:v>11594</c:v>
                </c:pt>
                <c:pt idx="260">
                  <c:v>10989</c:v>
                </c:pt>
                <c:pt idx="261">
                  <c:v>11315</c:v>
                </c:pt>
                <c:pt idx="262">
                  <c:v>11981</c:v>
                </c:pt>
                <c:pt idx="263">
                  <c:v>13345</c:v>
                </c:pt>
                <c:pt idx="264">
                  <c:v>13345</c:v>
                </c:pt>
                <c:pt idx="265">
                  <c:v>11919</c:v>
                </c:pt>
                <c:pt idx="266">
                  <c:v>11144</c:v>
                </c:pt>
                <c:pt idx="267">
                  <c:v>11315</c:v>
                </c:pt>
                <c:pt idx="268">
                  <c:v>12136</c:v>
                </c:pt>
                <c:pt idx="269">
                  <c:v>13066</c:v>
                </c:pt>
                <c:pt idx="270">
                  <c:v>13671</c:v>
                </c:pt>
                <c:pt idx="271">
                  <c:v>14012</c:v>
                </c:pt>
                <c:pt idx="272">
                  <c:v>13407</c:v>
                </c:pt>
                <c:pt idx="273">
                  <c:v>13516</c:v>
                </c:pt>
                <c:pt idx="274">
                  <c:v>14446</c:v>
                </c:pt>
                <c:pt idx="275">
                  <c:v>17251</c:v>
                </c:pt>
                <c:pt idx="276">
                  <c:v>20987</c:v>
                </c:pt>
                <c:pt idx="277">
                  <c:v>23296</c:v>
                </c:pt>
                <c:pt idx="278">
                  <c:v>22149</c:v>
                </c:pt>
                <c:pt idx="279">
                  <c:v>21049</c:v>
                </c:pt>
                <c:pt idx="280">
                  <c:v>17143</c:v>
                </c:pt>
                <c:pt idx="281">
                  <c:v>14012</c:v>
                </c:pt>
                <c:pt idx="282">
                  <c:v>16647</c:v>
                </c:pt>
                <c:pt idx="283">
                  <c:v>19499</c:v>
                </c:pt>
                <c:pt idx="284">
                  <c:v>17747</c:v>
                </c:pt>
                <c:pt idx="285">
                  <c:v>19235</c:v>
                </c:pt>
                <c:pt idx="286">
                  <c:v>18073</c:v>
                </c:pt>
                <c:pt idx="287">
                  <c:v>15267</c:v>
                </c:pt>
                <c:pt idx="288">
                  <c:v>14058</c:v>
                </c:pt>
                <c:pt idx="289">
                  <c:v>18026</c:v>
                </c:pt>
                <c:pt idx="290">
                  <c:v>23079</c:v>
                </c:pt>
                <c:pt idx="291">
                  <c:v>20165</c:v>
                </c:pt>
                <c:pt idx="292">
                  <c:v>25001</c:v>
                </c:pt>
                <c:pt idx="293">
                  <c:v>28845</c:v>
                </c:pt>
                <c:pt idx="294">
                  <c:v>25931</c:v>
                </c:pt>
                <c:pt idx="295">
                  <c:v>21591</c:v>
                </c:pt>
                <c:pt idx="296">
                  <c:v>29620</c:v>
                </c:pt>
                <c:pt idx="297">
                  <c:v>34131</c:v>
                </c:pt>
                <c:pt idx="298">
                  <c:v>21204</c:v>
                </c:pt>
                <c:pt idx="299">
                  <c:v>19235</c:v>
                </c:pt>
                <c:pt idx="300">
                  <c:v>18569</c:v>
                </c:pt>
                <c:pt idx="301">
                  <c:v>17143</c:v>
                </c:pt>
                <c:pt idx="302">
                  <c:v>22971</c:v>
                </c:pt>
                <c:pt idx="303">
                  <c:v>32147</c:v>
                </c:pt>
                <c:pt idx="304">
                  <c:v>25606</c:v>
                </c:pt>
                <c:pt idx="305">
                  <c:v>32147</c:v>
                </c:pt>
                <c:pt idx="306">
                  <c:v>36766</c:v>
                </c:pt>
                <c:pt idx="307">
                  <c:v>34022</c:v>
                </c:pt>
                <c:pt idx="308">
                  <c:v>45120</c:v>
                </c:pt>
                <c:pt idx="309">
                  <c:v>44128</c:v>
                </c:pt>
                <c:pt idx="310">
                  <c:v>38688</c:v>
                </c:pt>
                <c:pt idx="311">
                  <c:v>22025</c:v>
                </c:pt>
                <c:pt idx="312">
                  <c:v>23188</c:v>
                </c:pt>
                <c:pt idx="313">
                  <c:v>26102</c:v>
                </c:pt>
                <c:pt idx="314">
                  <c:v>26815</c:v>
                </c:pt>
                <c:pt idx="315">
                  <c:v>30829</c:v>
                </c:pt>
                <c:pt idx="316">
                  <c:v>27249</c:v>
                </c:pt>
                <c:pt idx="317">
                  <c:v>22087</c:v>
                </c:pt>
                <c:pt idx="318">
                  <c:v>20599</c:v>
                </c:pt>
                <c:pt idx="319">
                  <c:v>22413</c:v>
                </c:pt>
                <c:pt idx="320">
                  <c:v>26985</c:v>
                </c:pt>
                <c:pt idx="321">
                  <c:v>24722</c:v>
                </c:pt>
                <c:pt idx="322">
                  <c:v>36704</c:v>
                </c:pt>
                <c:pt idx="323">
                  <c:v>36874</c:v>
                </c:pt>
                <c:pt idx="324">
                  <c:v>25993</c:v>
                </c:pt>
                <c:pt idx="325">
                  <c:v>23405</c:v>
                </c:pt>
                <c:pt idx="326">
                  <c:v>23901</c:v>
                </c:pt>
                <c:pt idx="327">
                  <c:v>20165</c:v>
                </c:pt>
                <c:pt idx="328">
                  <c:v>20212</c:v>
                </c:pt>
                <c:pt idx="329">
                  <c:v>27853</c:v>
                </c:pt>
                <c:pt idx="330">
                  <c:v>19948</c:v>
                </c:pt>
                <c:pt idx="331">
                  <c:v>16585</c:v>
                </c:pt>
                <c:pt idx="332">
                  <c:v>24226</c:v>
                </c:pt>
                <c:pt idx="333">
                  <c:v>42919</c:v>
                </c:pt>
                <c:pt idx="334">
                  <c:v>47368</c:v>
                </c:pt>
                <c:pt idx="335">
                  <c:v>15934</c:v>
                </c:pt>
                <c:pt idx="336">
                  <c:v>48251</c:v>
                </c:pt>
                <c:pt idx="337">
                  <c:v>55831</c:v>
                </c:pt>
                <c:pt idx="338">
                  <c:v>34673</c:v>
                </c:pt>
                <c:pt idx="339">
                  <c:v>25668</c:v>
                </c:pt>
                <c:pt idx="340">
                  <c:v>52266</c:v>
                </c:pt>
                <c:pt idx="341">
                  <c:v>28086</c:v>
                </c:pt>
                <c:pt idx="342">
                  <c:v>33030</c:v>
                </c:pt>
                <c:pt idx="343">
                  <c:v>43958</c:v>
                </c:pt>
                <c:pt idx="344">
                  <c:v>38796</c:v>
                </c:pt>
                <c:pt idx="345">
                  <c:v>50669</c:v>
                </c:pt>
                <c:pt idx="346">
                  <c:v>39726</c:v>
                </c:pt>
                <c:pt idx="347">
                  <c:v>31263</c:v>
                </c:pt>
                <c:pt idx="348">
                  <c:v>31713</c:v>
                </c:pt>
                <c:pt idx="349">
                  <c:v>40176</c:v>
                </c:pt>
                <c:pt idx="350">
                  <c:v>52483</c:v>
                </c:pt>
                <c:pt idx="351">
                  <c:v>32085</c:v>
                </c:pt>
                <c:pt idx="352">
                  <c:v>28799</c:v>
                </c:pt>
                <c:pt idx="353">
                  <c:v>24009</c:v>
                </c:pt>
                <c:pt idx="354">
                  <c:v>20336</c:v>
                </c:pt>
                <c:pt idx="355">
                  <c:v>14554</c:v>
                </c:pt>
                <c:pt idx="356">
                  <c:v>12524</c:v>
                </c:pt>
                <c:pt idx="357">
                  <c:v>11253</c:v>
                </c:pt>
                <c:pt idx="358">
                  <c:v>10168</c:v>
                </c:pt>
                <c:pt idx="359">
                  <c:v>9331</c:v>
                </c:pt>
                <c:pt idx="360">
                  <c:v>8292</c:v>
                </c:pt>
                <c:pt idx="361">
                  <c:v>6913</c:v>
                </c:pt>
                <c:pt idx="362">
                  <c:v>6262</c:v>
                </c:pt>
                <c:pt idx="363">
                  <c:v>6045</c:v>
                </c:pt>
                <c:pt idx="364">
                  <c:v>6045</c:v>
                </c:pt>
                <c:pt idx="365">
                  <c:v>6200</c:v>
                </c:pt>
                <c:pt idx="366">
                  <c:v>6804</c:v>
                </c:pt>
                <c:pt idx="367">
                  <c:v>8680</c:v>
                </c:pt>
                <c:pt idx="368">
                  <c:v>9889</c:v>
                </c:pt>
                <c:pt idx="369">
                  <c:v>10276</c:v>
                </c:pt>
                <c:pt idx="370">
                  <c:v>10385</c:v>
                </c:pt>
                <c:pt idx="371">
                  <c:v>11206</c:v>
                </c:pt>
                <c:pt idx="372">
                  <c:v>12803</c:v>
                </c:pt>
                <c:pt idx="373">
                  <c:v>15872</c:v>
                </c:pt>
                <c:pt idx="374">
                  <c:v>18848</c:v>
                </c:pt>
                <c:pt idx="375">
                  <c:v>25280</c:v>
                </c:pt>
                <c:pt idx="376">
                  <c:v>27698</c:v>
                </c:pt>
                <c:pt idx="377">
                  <c:v>28349</c:v>
                </c:pt>
                <c:pt idx="378">
                  <c:v>27032</c:v>
                </c:pt>
                <c:pt idx="379">
                  <c:v>26427</c:v>
                </c:pt>
                <c:pt idx="380">
                  <c:v>26319</c:v>
                </c:pt>
                <c:pt idx="381">
                  <c:v>25931</c:v>
                </c:pt>
                <c:pt idx="382">
                  <c:v>25544</c:v>
                </c:pt>
                <c:pt idx="383">
                  <c:v>22862</c:v>
                </c:pt>
                <c:pt idx="384">
                  <c:v>20274</c:v>
                </c:pt>
                <c:pt idx="385">
                  <c:v>20599</c:v>
                </c:pt>
                <c:pt idx="386">
                  <c:v>22630</c:v>
                </c:pt>
                <c:pt idx="387">
                  <c:v>26985</c:v>
                </c:pt>
                <c:pt idx="388">
                  <c:v>26923</c:v>
                </c:pt>
                <c:pt idx="389">
                  <c:v>27094</c:v>
                </c:pt>
                <c:pt idx="390">
                  <c:v>29171</c:v>
                </c:pt>
                <c:pt idx="391">
                  <c:v>30829</c:v>
                </c:pt>
                <c:pt idx="392">
                  <c:v>29403</c:v>
                </c:pt>
                <c:pt idx="393">
                  <c:v>27590</c:v>
                </c:pt>
                <c:pt idx="394">
                  <c:v>26536</c:v>
                </c:pt>
                <c:pt idx="395">
                  <c:v>25776</c:v>
                </c:pt>
                <c:pt idx="396">
                  <c:v>24009</c:v>
                </c:pt>
                <c:pt idx="397">
                  <c:v>23684</c:v>
                </c:pt>
                <c:pt idx="398">
                  <c:v>26381</c:v>
                </c:pt>
                <c:pt idx="399">
                  <c:v>34131</c:v>
                </c:pt>
                <c:pt idx="400">
                  <c:v>37913</c:v>
                </c:pt>
                <c:pt idx="401">
                  <c:v>34456</c:v>
                </c:pt>
                <c:pt idx="402">
                  <c:v>33681</c:v>
                </c:pt>
                <c:pt idx="403">
                  <c:v>34735</c:v>
                </c:pt>
                <c:pt idx="404">
                  <c:v>34503</c:v>
                </c:pt>
                <c:pt idx="405">
                  <c:v>32813</c:v>
                </c:pt>
                <c:pt idx="406">
                  <c:v>29512</c:v>
                </c:pt>
                <c:pt idx="407">
                  <c:v>27249</c:v>
                </c:pt>
                <c:pt idx="408">
                  <c:v>25668</c:v>
                </c:pt>
                <c:pt idx="409">
                  <c:v>27032</c:v>
                </c:pt>
                <c:pt idx="410">
                  <c:v>32038</c:v>
                </c:pt>
                <c:pt idx="411">
                  <c:v>33852</c:v>
                </c:pt>
                <c:pt idx="412">
                  <c:v>33681</c:v>
                </c:pt>
                <c:pt idx="413">
                  <c:v>35603</c:v>
                </c:pt>
                <c:pt idx="414">
                  <c:v>37153</c:v>
                </c:pt>
                <c:pt idx="415">
                  <c:v>35061</c:v>
                </c:pt>
                <c:pt idx="416">
                  <c:v>30225</c:v>
                </c:pt>
                <c:pt idx="417">
                  <c:v>28241</c:v>
                </c:pt>
                <c:pt idx="418">
                  <c:v>25993</c:v>
                </c:pt>
                <c:pt idx="419">
                  <c:v>24505</c:v>
                </c:pt>
                <c:pt idx="420">
                  <c:v>23126</c:v>
                </c:pt>
                <c:pt idx="421">
                  <c:v>22149</c:v>
                </c:pt>
                <c:pt idx="422">
                  <c:v>22149</c:v>
                </c:pt>
                <c:pt idx="423">
                  <c:v>22475</c:v>
                </c:pt>
                <c:pt idx="424">
                  <c:v>23017</c:v>
                </c:pt>
                <c:pt idx="425">
                  <c:v>23296</c:v>
                </c:pt>
                <c:pt idx="426">
                  <c:v>23622</c:v>
                </c:pt>
                <c:pt idx="427">
                  <c:v>23854</c:v>
                </c:pt>
                <c:pt idx="428">
                  <c:v>24831</c:v>
                </c:pt>
                <c:pt idx="429">
                  <c:v>27590</c:v>
                </c:pt>
                <c:pt idx="430">
                  <c:v>27915</c:v>
                </c:pt>
                <c:pt idx="431">
                  <c:v>28132</c:v>
                </c:pt>
                <c:pt idx="432">
                  <c:v>29295</c:v>
                </c:pt>
                <c:pt idx="433">
                  <c:v>31821</c:v>
                </c:pt>
                <c:pt idx="434">
                  <c:v>40563</c:v>
                </c:pt>
                <c:pt idx="435">
                  <c:v>48143</c:v>
                </c:pt>
                <c:pt idx="436">
                  <c:v>34999</c:v>
                </c:pt>
                <c:pt idx="437">
                  <c:v>34348</c:v>
                </c:pt>
                <c:pt idx="438">
                  <c:v>34022</c:v>
                </c:pt>
                <c:pt idx="439">
                  <c:v>33356</c:v>
                </c:pt>
                <c:pt idx="440">
                  <c:v>31868</c:v>
                </c:pt>
                <c:pt idx="441">
                  <c:v>27311</c:v>
                </c:pt>
                <c:pt idx="442">
                  <c:v>26706</c:v>
                </c:pt>
                <c:pt idx="443">
                  <c:v>27202</c:v>
                </c:pt>
                <c:pt idx="444">
                  <c:v>24784</c:v>
                </c:pt>
                <c:pt idx="445">
                  <c:v>21204</c:v>
                </c:pt>
                <c:pt idx="446">
                  <c:v>18290</c:v>
                </c:pt>
                <c:pt idx="447">
                  <c:v>16213</c:v>
                </c:pt>
                <c:pt idx="448">
                  <c:v>15546</c:v>
                </c:pt>
                <c:pt idx="449">
                  <c:v>14725</c:v>
                </c:pt>
                <c:pt idx="450">
                  <c:v>14446</c:v>
                </c:pt>
                <c:pt idx="451">
                  <c:v>15546</c:v>
                </c:pt>
                <c:pt idx="452">
                  <c:v>16926</c:v>
                </c:pt>
                <c:pt idx="453">
                  <c:v>17251</c:v>
                </c:pt>
                <c:pt idx="454">
                  <c:v>16972</c:v>
                </c:pt>
                <c:pt idx="455">
                  <c:v>17577</c:v>
                </c:pt>
                <c:pt idx="456">
                  <c:v>17530</c:v>
                </c:pt>
                <c:pt idx="457">
                  <c:v>15438</c:v>
                </c:pt>
                <c:pt idx="458">
                  <c:v>14012</c:v>
                </c:pt>
                <c:pt idx="459">
                  <c:v>14275</c:v>
                </c:pt>
                <c:pt idx="460">
                  <c:v>14275</c:v>
                </c:pt>
                <c:pt idx="461">
                  <c:v>12958</c:v>
                </c:pt>
                <c:pt idx="462">
                  <c:v>12694</c:v>
                </c:pt>
                <c:pt idx="463">
                  <c:v>14167</c:v>
                </c:pt>
                <c:pt idx="464">
                  <c:v>16972</c:v>
                </c:pt>
                <c:pt idx="465">
                  <c:v>18848</c:v>
                </c:pt>
                <c:pt idx="466">
                  <c:v>18956</c:v>
                </c:pt>
                <c:pt idx="467">
                  <c:v>20878</c:v>
                </c:pt>
                <c:pt idx="468">
                  <c:v>22258</c:v>
                </c:pt>
                <c:pt idx="469">
                  <c:v>20165</c:v>
                </c:pt>
                <c:pt idx="470">
                  <c:v>21700</c:v>
                </c:pt>
                <c:pt idx="471">
                  <c:v>24676</c:v>
                </c:pt>
                <c:pt idx="472">
                  <c:v>22149</c:v>
                </c:pt>
                <c:pt idx="473">
                  <c:v>18073</c:v>
                </c:pt>
                <c:pt idx="474">
                  <c:v>15717</c:v>
                </c:pt>
                <c:pt idx="475">
                  <c:v>17468</c:v>
                </c:pt>
                <c:pt idx="476">
                  <c:v>19948</c:v>
                </c:pt>
                <c:pt idx="477">
                  <c:v>23358</c:v>
                </c:pt>
                <c:pt idx="478">
                  <c:v>24893</c:v>
                </c:pt>
                <c:pt idx="479">
                  <c:v>25931</c:v>
                </c:pt>
                <c:pt idx="480">
                  <c:v>26753</c:v>
                </c:pt>
                <c:pt idx="481">
                  <c:v>25823</c:v>
                </c:pt>
                <c:pt idx="482">
                  <c:v>25714</c:v>
                </c:pt>
                <c:pt idx="483">
                  <c:v>26706</c:v>
                </c:pt>
                <c:pt idx="484">
                  <c:v>27745</c:v>
                </c:pt>
                <c:pt idx="485">
                  <c:v>35169</c:v>
                </c:pt>
                <c:pt idx="486">
                  <c:v>41710</c:v>
                </c:pt>
                <c:pt idx="487">
                  <c:v>40827</c:v>
                </c:pt>
                <c:pt idx="488">
                  <c:v>39122</c:v>
                </c:pt>
                <c:pt idx="489">
                  <c:v>43245</c:v>
                </c:pt>
                <c:pt idx="490">
                  <c:v>35944</c:v>
                </c:pt>
                <c:pt idx="491">
                  <c:v>37417</c:v>
                </c:pt>
                <c:pt idx="492">
                  <c:v>35107</c:v>
                </c:pt>
                <c:pt idx="493">
                  <c:v>51212</c:v>
                </c:pt>
                <c:pt idx="494">
                  <c:v>57877</c:v>
                </c:pt>
                <c:pt idx="495">
                  <c:v>56823</c:v>
                </c:pt>
                <c:pt idx="496">
                  <c:v>60946</c:v>
                </c:pt>
                <c:pt idx="497">
                  <c:v>42377</c:v>
                </c:pt>
                <c:pt idx="498">
                  <c:v>36921</c:v>
                </c:pt>
                <c:pt idx="499">
                  <c:v>32751</c:v>
                </c:pt>
                <c:pt idx="500">
                  <c:v>33681</c:v>
                </c:pt>
                <c:pt idx="501">
                  <c:v>51212</c:v>
                </c:pt>
                <c:pt idx="502">
                  <c:v>35495</c:v>
                </c:pt>
                <c:pt idx="503">
                  <c:v>31713</c:v>
                </c:pt>
                <c:pt idx="504">
                  <c:v>32860</c:v>
                </c:pt>
                <c:pt idx="505">
                  <c:v>33139</c:v>
                </c:pt>
                <c:pt idx="506">
                  <c:v>37913</c:v>
                </c:pt>
                <c:pt idx="507">
                  <c:v>33898</c:v>
                </c:pt>
                <c:pt idx="508">
                  <c:v>29837</c:v>
                </c:pt>
                <c:pt idx="509">
                  <c:v>30767</c:v>
                </c:pt>
                <c:pt idx="510">
                  <c:v>31930</c:v>
                </c:pt>
                <c:pt idx="511">
                  <c:v>37913</c:v>
                </c:pt>
                <c:pt idx="512">
                  <c:v>34735</c:v>
                </c:pt>
                <c:pt idx="513">
                  <c:v>42749</c:v>
                </c:pt>
                <c:pt idx="514">
                  <c:v>41772</c:v>
                </c:pt>
                <c:pt idx="515">
                  <c:v>47538</c:v>
                </c:pt>
                <c:pt idx="516">
                  <c:v>35991</c:v>
                </c:pt>
                <c:pt idx="517">
                  <c:v>29837</c:v>
                </c:pt>
                <c:pt idx="518">
                  <c:v>29062</c:v>
                </c:pt>
                <c:pt idx="519">
                  <c:v>34069</c:v>
                </c:pt>
                <c:pt idx="520">
                  <c:v>39354</c:v>
                </c:pt>
                <c:pt idx="521">
                  <c:v>36704</c:v>
                </c:pt>
                <c:pt idx="522">
                  <c:v>37045</c:v>
                </c:pt>
                <c:pt idx="523">
                  <c:v>42206</c:v>
                </c:pt>
                <c:pt idx="524">
                  <c:v>45880</c:v>
                </c:pt>
                <c:pt idx="525">
                  <c:v>45399</c:v>
                </c:pt>
                <c:pt idx="526">
                  <c:v>45167</c:v>
                </c:pt>
                <c:pt idx="527">
                  <c:v>40610</c:v>
                </c:pt>
                <c:pt idx="528">
                  <c:v>37866</c:v>
                </c:pt>
                <c:pt idx="529">
                  <c:v>36549</c:v>
                </c:pt>
                <c:pt idx="530">
                  <c:v>36208</c:v>
                </c:pt>
                <c:pt idx="531">
                  <c:v>35991</c:v>
                </c:pt>
                <c:pt idx="532">
                  <c:v>34844</c:v>
                </c:pt>
                <c:pt idx="533">
                  <c:v>36316</c:v>
                </c:pt>
                <c:pt idx="534">
                  <c:v>40718</c:v>
                </c:pt>
                <c:pt idx="535">
                  <c:v>33185</c:v>
                </c:pt>
                <c:pt idx="536">
                  <c:v>34890</c:v>
                </c:pt>
                <c:pt idx="537">
                  <c:v>35603</c:v>
                </c:pt>
                <c:pt idx="538">
                  <c:v>42315</c:v>
                </c:pt>
                <c:pt idx="539">
                  <c:v>44407</c:v>
                </c:pt>
                <c:pt idx="540">
                  <c:v>46159</c:v>
                </c:pt>
                <c:pt idx="541">
                  <c:v>40935</c:v>
                </c:pt>
                <c:pt idx="542">
                  <c:v>41927</c:v>
                </c:pt>
                <c:pt idx="543">
                  <c:v>40780</c:v>
                </c:pt>
                <c:pt idx="544">
                  <c:v>39292</c:v>
                </c:pt>
                <c:pt idx="545">
                  <c:v>39835</c:v>
                </c:pt>
                <c:pt idx="546">
                  <c:v>37370</c:v>
                </c:pt>
                <c:pt idx="547">
                  <c:v>35774</c:v>
                </c:pt>
                <c:pt idx="548">
                  <c:v>38254</c:v>
                </c:pt>
                <c:pt idx="549">
                  <c:v>40610</c:v>
                </c:pt>
                <c:pt idx="550">
                  <c:v>44066</c:v>
                </c:pt>
                <c:pt idx="551">
                  <c:v>45554</c:v>
                </c:pt>
                <c:pt idx="552">
                  <c:v>46004</c:v>
                </c:pt>
                <c:pt idx="553">
                  <c:v>38626</c:v>
                </c:pt>
                <c:pt idx="554">
                  <c:v>43741</c:v>
                </c:pt>
                <c:pt idx="555">
                  <c:v>41540</c:v>
                </c:pt>
                <c:pt idx="556">
                  <c:v>38362</c:v>
                </c:pt>
                <c:pt idx="557">
                  <c:v>40331</c:v>
                </c:pt>
                <c:pt idx="558">
                  <c:v>41323</c:v>
                </c:pt>
                <c:pt idx="559">
                  <c:v>40610</c:v>
                </c:pt>
                <c:pt idx="560">
                  <c:v>41772</c:v>
                </c:pt>
                <c:pt idx="561">
                  <c:v>40331</c:v>
                </c:pt>
                <c:pt idx="562">
                  <c:v>37696</c:v>
                </c:pt>
                <c:pt idx="563">
                  <c:v>44345</c:v>
                </c:pt>
                <c:pt idx="564">
                  <c:v>37975</c:v>
                </c:pt>
                <c:pt idx="565">
                  <c:v>43911</c:v>
                </c:pt>
                <c:pt idx="566">
                  <c:v>47709</c:v>
                </c:pt>
                <c:pt idx="567">
                  <c:v>49398</c:v>
                </c:pt>
                <c:pt idx="568">
                  <c:v>39959</c:v>
                </c:pt>
                <c:pt idx="569">
                  <c:v>48468</c:v>
                </c:pt>
                <c:pt idx="570">
                  <c:v>47430</c:v>
                </c:pt>
                <c:pt idx="571">
                  <c:v>39897</c:v>
                </c:pt>
                <c:pt idx="572">
                  <c:v>45012</c:v>
                </c:pt>
                <c:pt idx="573">
                  <c:v>44454</c:v>
                </c:pt>
                <c:pt idx="574">
                  <c:v>36983</c:v>
                </c:pt>
                <c:pt idx="575">
                  <c:v>34627</c:v>
                </c:pt>
                <c:pt idx="576">
                  <c:v>41044</c:v>
                </c:pt>
                <c:pt idx="577">
                  <c:v>39184</c:v>
                </c:pt>
                <c:pt idx="578">
                  <c:v>36921</c:v>
                </c:pt>
                <c:pt idx="579">
                  <c:v>31108</c:v>
                </c:pt>
                <c:pt idx="580">
                  <c:v>24722</c:v>
                </c:pt>
                <c:pt idx="581">
                  <c:v>29171</c:v>
                </c:pt>
                <c:pt idx="582">
                  <c:v>36874</c:v>
                </c:pt>
                <c:pt idx="583">
                  <c:v>30225</c:v>
                </c:pt>
                <c:pt idx="584">
                  <c:v>32860</c:v>
                </c:pt>
                <c:pt idx="585">
                  <c:v>35836</c:v>
                </c:pt>
                <c:pt idx="586">
                  <c:v>45399</c:v>
                </c:pt>
                <c:pt idx="587">
                  <c:v>42749</c:v>
                </c:pt>
                <c:pt idx="588">
                  <c:v>44733</c:v>
                </c:pt>
                <c:pt idx="589">
                  <c:v>44841</c:v>
                </c:pt>
                <c:pt idx="590">
                  <c:v>39897</c:v>
                </c:pt>
                <c:pt idx="591">
                  <c:v>41648</c:v>
                </c:pt>
                <c:pt idx="592">
                  <c:v>41989</c:v>
                </c:pt>
                <c:pt idx="593">
                  <c:v>31263</c:v>
                </c:pt>
                <c:pt idx="594">
                  <c:v>27590</c:v>
                </c:pt>
                <c:pt idx="595">
                  <c:v>28086</c:v>
                </c:pt>
                <c:pt idx="596">
                  <c:v>25544</c:v>
                </c:pt>
                <c:pt idx="597">
                  <c:v>18352</c:v>
                </c:pt>
                <c:pt idx="598">
                  <c:v>25714</c:v>
                </c:pt>
                <c:pt idx="599">
                  <c:v>24614</c:v>
                </c:pt>
                <c:pt idx="600">
                  <c:v>28690</c:v>
                </c:pt>
                <c:pt idx="601">
                  <c:v>27202</c:v>
                </c:pt>
                <c:pt idx="602">
                  <c:v>19127</c:v>
                </c:pt>
                <c:pt idx="603">
                  <c:v>15500</c:v>
                </c:pt>
                <c:pt idx="604">
                  <c:v>13671</c:v>
                </c:pt>
                <c:pt idx="605">
                  <c:v>12958</c:v>
                </c:pt>
                <c:pt idx="606">
                  <c:v>12632</c:v>
                </c:pt>
                <c:pt idx="607">
                  <c:v>11532</c:v>
                </c:pt>
                <c:pt idx="608">
                  <c:v>10881</c:v>
                </c:pt>
                <c:pt idx="609">
                  <c:v>10927</c:v>
                </c:pt>
                <c:pt idx="610">
                  <c:v>11485</c:v>
                </c:pt>
                <c:pt idx="611">
                  <c:v>13190</c:v>
                </c:pt>
                <c:pt idx="612">
                  <c:v>12462</c:v>
                </c:pt>
                <c:pt idx="613">
                  <c:v>11594</c:v>
                </c:pt>
                <c:pt idx="614">
                  <c:v>11206</c:v>
                </c:pt>
                <c:pt idx="615">
                  <c:v>11377</c:v>
                </c:pt>
                <c:pt idx="616">
                  <c:v>11098</c:v>
                </c:pt>
                <c:pt idx="617">
                  <c:v>9780</c:v>
                </c:pt>
                <c:pt idx="618">
                  <c:v>8184</c:v>
                </c:pt>
                <c:pt idx="619">
                  <c:v>7254</c:v>
                </c:pt>
                <c:pt idx="620">
                  <c:v>8184</c:v>
                </c:pt>
                <c:pt idx="621">
                  <c:v>9935</c:v>
                </c:pt>
                <c:pt idx="622">
                  <c:v>10927</c:v>
                </c:pt>
                <c:pt idx="623">
                  <c:v>11981</c:v>
                </c:pt>
                <c:pt idx="624">
                  <c:v>13733</c:v>
                </c:pt>
                <c:pt idx="625">
                  <c:v>14616</c:v>
                </c:pt>
                <c:pt idx="626">
                  <c:v>14880</c:v>
                </c:pt>
                <c:pt idx="627">
                  <c:v>14399</c:v>
                </c:pt>
                <c:pt idx="628">
                  <c:v>13950</c:v>
                </c:pt>
                <c:pt idx="629">
                  <c:v>13624</c:v>
                </c:pt>
                <c:pt idx="630">
                  <c:v>13516</c:v>
                </c:pt>
                <c:pt idx="631">
                  <c:v>13795</c:v>
                </c:pt>
                <c:pt idx="632">
                  <c:v>12694</c:v>
                </c:pt>
                <c:pt idx="633">
                  <c:v>13190</c:v>
                </c:pt>
                <c:pt idx="634">
                  <c:v>12803</c:v>
                </c:pt>
                <c:pt idx="635">
                  <c:v>11206</c:v>
                </c:pt>
                <c:pt idx="636">
                  <c:v>10602</c:v>
                </c:pt>
                <c:pt idx="637">
                  <c:v>10214</c:v>
                </c:pt>
                <c:pt idx="638">
                  <c:v>9780</c:v>
                </c:pt>
                <c:pt idx="639">
                  <c:v>8897</c:v>
                </c:pt>
                <c:pt idx="640">
                  <c:v>7858</c:v>
                </c:pt>
                <c:pt idx="641">
                  <c:v>7300</c:v>
                </c:pt>
                <c:pt idx="642">
                  <c:v>7409</c:v>
                </c:pt>
                <c:pt idx="643">
                  <c:v>7362</c:v>
                </c:pt>
                <c:pt idx="644">
                  <c:v>8013</c:v>
                </c:pt>
                <c:pt idx="645">
                  <c:v>9718</c:v>
                </c:pt>
                <c:pt idx="646">
                  <c:v>10431</c:v>
                </c:pt>
                <c:pt idx="647">
                  <c:v>10431</c:v>
                </c:pt>
                <c:pt idx="648">
                  <c:v>10044</c:v>
                </c:pt>
                <c:pt idx="649">
                  <c:v>9935</c:v>
                </c:pt>
                <c:pt idx="650">
                  <c:v>9780</c:v>
                </c:pt>
                <c:pt idx="651">
                  <c:v>9176</c:v>
                </c:pt>
                <c:pt idx="652">
                  <c:v>7858</c:v>
                </c:pt>
                <c:pt idx="653">
                  <c:v>6200</c:v>
                </c:pt>
                <c:pt idx="654">
                  <c:v>4882</c:v>
                </c:pt>
                <c:pt idx="655">
                  <c:v>3673</c:v>
                </c:pt>
                <c:pt idx="656">
                  <c:v>4386</c:v>
                </c:pt>
                <c:pt idx="657">
                  <c:v>6308</c:v>
                </c:pt>
                <c:pt idx="658">
                  <c:v>9672</c:v>
                </c:pt>
                <c:pt idx="659">
                  <c:v>12090</c:v>
                </c:pt>
                <c:pt idx="660">
                  <c:v>12245</c:v>
                </c:pt>
                <c:pt idx="661">
                  <c:v>12136</c:v>
                </c:pt>
                <c:pt idx="662">
                  <c:v>12245</c:v>
                </c:pt>
                <c:pt idx="663">
                  <c:v>12741</c:v>
                </c:pt>
                <c:pt idx="664">
                  <c:v>13407</c:v>
                </c:pt>
                <c:pt idx="665">
                  <c:v>13299</c:v>
                </c:pt>
                <c:pt idx="666">
                  <c:v>13066</c:v>
                </c:pt>
                <c:pt idx="667">
                  <c:v>12136</c:v>
                </c:pt>
                <c:pt idx="668">
                  <c:v>11640</c:v>
                </c:pt>
                <c:pt idx="669">
                  <c:v>11315</c:v>
                </c:pt>
                <c:pt idx="670">
                  <c:v>11144</c:v>
                </c:pt>
                <c:pt idx="671">
                  <c:v>10602</c:v>
                </c:pt>
                <c:pt idx="672">
                  <c:v>10106</c:v>
                </c:pt>
                <c:pt idx="673">
                  <c:v>9997</c:v>
                </c:pt>
                <c:pt idx="674">
                  <c:v>10044</c:v>
                </c:pt>
                <c:pt idx="675">
                  <c:v>10431</c:v>
                </c:pt>
                <c:pt idx="676">
                  <c:v>10710</c:v>
                </c:pt>
                <c:pt idx="677">
                  <c:v>10602</c:v>
                </c:pt>
                <c:pt idx="678">
                  <c:v>9780</c:v>
                </c:pt>
                <c:pt idx="679">
                  <c:v>8726</c:v>
                </c:pt>
                <c:pt idx="680">
                  <c:v>7796</c:v>
                </c:pt>
                <c:pt idx="681">
                  <c:v>7254</c:v>
                </c:pt>
                <c:pt idx="682">
                  <c:v>6696</c:v>
                </c:pt>
                <c:pt idx="683">
                  <c:v>6417</c:v>
                </c:pt>
                <c:pt idx="684">
                  <c:v>6417</c:v>
                </c:pt>
                <c:pt idx="685">
                  <c:v>6525</c:v>
                </c:pt>
                <c:pt idx="686">
                  <c:v>6866</c:v>
                </c:pt>
                <c:pt idx="687">
                  <c:v>6975</c:v>
                </c:pt>
                <c:pt idx="688">
                  <c:v>7021</c:v>
                </c:pt>
                <c:pt idx="689">
                  <c:v>6975</c:v>
                </c:pt>
                <c:pt idx="690">
                  <c:v>6804</c:v>
                </c:pt>
                <c:pt idx="691">
                  <c:v>6975</c:v>
                </c:pt>
                <c:pt idx="692">
                  <c:v>7362</c:v>
                </c:pt>
                <c:pt idx="693">
                  <c:v>7626</c:v>
                </c:pt>
                <c:pt idx="694">
                  <c:v>7796</c:v>
                </c:pt>
                <c:pt idx="695">
                  <c:v>8075</c:v>
                </c:pt>
                <c:pt idx="696">
                  <c:v>8075</c:v>
                </c:pt>
                <c:pt idx="697">
                  <c:v>8292</c:v>
                </c:pt>
                <c:pt idx="698">
                  <c:v>8401</c:v>
                </c:pt>
                <c:pt idx="699">
                  <c:v>8571</c:v>
                </c:pt>
                <c:pt idx="700">
                  <c:v>8897</c:v>
                </c:pt>
                <c:pt idx="701">
                  <c:v>9005</c:v>
                </c:pt>
                <c:pt idx="702">
                  <c:v>9114</c:v>
                </c:pt>
                <c:pt idx="703">
                  <c:v>9114</c:v>
                </c:pt>
                <c:pt idx="704">
                  <c:v>8463</c:v>
                </c:pt>
                <c:pt idx="705">
                  <c:v>7905</c:v>
                </c:pt>
                <c:pt idx="706">
                  <c:v>6975</c:v>
                </c:pt>
                <c:pt idx="707">
                  <c:v>6370</c:v>
                </c:pt>
                <c:pt idx="708">
                  <c:v>5874</c:v>
                </c:pt>
                <c:pt idx="709">
                  <c:v>5440</c:v>
                </c:pt>
                <c:pt idx="710">
                  <c:v>5099</c:v>
                </c:pt>
                <c:pt idx="711">
                  <c:v>4774</c:v>
                </c:pt>
                <c:pt idx="712">
                  <c:v>4665</c:v>
                </c:pt>
                <c:pt idx="713">
                  <c:v>4603</c:v>
                </c:pt>
                <c:pt idx="714">
                  <c:v>4712</c:v>
                </c:pt>
                <c:pt idx="715">
                  <c:v>4774</c:v>
                </c:pt>
                <c:pt idx="716">
                  <c:v>4882</c:v>
                </c:pt>
                <c:pt idx="717">
                  <c:v>4448</c:v>
                </c:pt>
                <c:pt idx="718">
                  <c:v>4278</c:v>
                </c:pt>
                <c:pt idx="719">
                  <c:v>3952</c:v>
                </c:pt>
                <c:pt idx="720">
                  <c:v>3673</c:v>
                </c:pt>
                <c:pt idx="721">
                  <c:v>3673</c:v>
                </c:pt>
                <c:pt idx="722">
                  <c:v>3627</c:v>
                </c:pt>
                <c:pt idx="723">
                  <c:v>3673</c:v>
                </c:pt>
                <c:pt idx="724">
                  <c:v>3890</c:v>
                </c:pt>
                <c:pt idx="725">
                  <c:v>3844</c:v>
                </c:pt>
                <c:pt idx="726">
                  <c:v>3844</c:v>
                </c:pt>
                <c:pt idx="727">
                  <c:v>3844</c:v>
                </c:pt>
                <c:pt idx="728">
                  <c:v>3735</c:v>
                </c:pt>
                <c:pt idx="729">
                  <c:v>3673</c:v>
                </c:pt>
                <c:pt idx="730">
                  <c:v>3673</c:v>
                </c:pt>
                <c:pt idx="731">
                  <c:v>3394</c:v>
                </c:pt>
                <c:pt idx="732">
                  <c:v>3069</c:v>
                </c:pt>
                <c:pt idx="733">
                  <c:v>2573</c:v>
                </c:pt>
                <c:pt idx="734">
                  <c:v>2356</c:v>
                </c:pt>
                <c:pt idx="735">
                  <c:v>1751</c:v>
                </c:pt>
                <c:pt idx="736">
                  <c:v>1147</c:v>
                </c:pt>
                <c:pt idx="737">
                  <c:v>868</c:v>
                </c:pt>
                <c:pt idx="738">
                  <c:v>821</c:v>
                </c:pt>
                <c:pt idx="739">
                  <c:v>976</c:v>
                </c:pt>
                <c:pt idx="740">
                  <c:v>1255</c:v>
                </c:pt>
                <c:pt idx="741">
                  <c:v>1643</c:v>
                </c:pt>
                <c:pt idx="742">
                  <c:v>1813</c:v>
                </c:pt>
                <c:pt idx="743">
                  <c:v>2185</c:v>
                </c:pt>
                <c:pt idx="744">
                  <c:v>2294</c:v>
                </c:pt>
                <c:pt idx="745">
                  <c:v>2139</c:v>
                </c:pt>
                <c:pt idx="746">
                  <c:v>1968</c:v>
                </c:pt>
                <c:pt idx="747">
                  <c:v>1751</c:v>
                </c:pt>
                <c:pt idx="748">
                  <c:v>1813</c:v>
                </c:pt>
                <c:pt idx="749">
                  <c:v>1751</c:v>
                </c:pt>
                <c:pt idx="750">
                  <c:v>1643</c:v>
                </c:pt>
                <c:pt idx="751">
                  <c:v>1813</c:v>
                </c:pt>
                <c:pt idx="752">
                  <c:v>1860</c:v>
                </c:pt>
                <c:pt idx="753">
                  <c:v>1751</c:v>
                </c:pt>
                <c:pt idx="754">
                  <c:v>1643</c:v>
                </c:pt>
                <c:pt idx="755">
                  <c:v>1534</c:v>
                </c:pt>
                <c:pt idx="756">
                  <c:v>1581</c:v>
                </c:pt>
                <c:pt idx="757">
                  <c:v>1317</c:v>
                </c:pt>
                <c:pt idx="758">
                  <c:v>1255</c:v>
                </c:pt>
                <c:pt idx="759">
                  <c:v>1209</c:v>
                </c:pt>
                <c:pt idx="760">
                  <c:v>1038</c:v>
                </c:pt>
                <c:pt idx="761">
                  <c:v>868</c:v>
                </c:pt>
                <c:pt idx="762">
                  <c:v>713</c:v>
                </c:pt>
                <c:pt idx="763">
                  <c:v>604</c:v>
                </c:pt>
                <c:pt idx="764">
                  <c:v>434</c:v>
                </c:pt>
                <c:pt idx="765">
                  <c:v>372</c:v>
                </c:pt>
                <c:pt idx="766">
                  <c:v>217</c:v>
                </c:pt>
                <c:pt idx="767">
                  <c:v>155</c:v>
                </c:pt>
                <c:pt idx="768">
                  <c:v>46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826496"/>
        <c:axId val="160828032"/>
      </c:barChart>
      <c:catAx>
        <c:axId val="16082649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160828032"/>
        <c:crosses val="autoZero"/>
        <c:auto val="1"/>
        <c:lblAlgn val="ctr"/>
        <c:lblOffset val="100"/>
        <c:tickLblSkip val="120"/>
        <c:noMultiLvlLbl val="0"/>
      </c:catAx>
      <c:valAx>
        <c:axId val="16082803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1608264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  <a:ln w="38100">
      <a:noFill/>
    </a:ln>
    <a:effectLst/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gradFill>
                <a:gsLst>
                  <a:gs pos="0">
                    <a:schemeClr val="accent6">
                      <a:lumMod val="75000"/>
                    </a:schemeClr>
                  </a:gs>
                  <a:gs pos="26000">
                    <a:schemeClr val="accent6">
                      <a:lumMod val="40000"/>
                      <a:lumOff val="60000"/>
                    </a:schemeClr>
                  </a:gs>
                  <a:gs pos="60000">
                    <a:schemeClr val="accent6"/>
                  </a:gs>
                  <a:gs pos="84000">
                    <a:schemeClr val="accent6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gradFill>
                <a:gsLst>
                  <a:gs pos="0">
                    <a:schemeClr val="tx2">
                      <a:lumMod val="60000"/>
                      <a:lumOff val="40000"/>
                    </a:schemeClr>
                  </a:gs>
                  <a:gs pos="20404">
                    <a:schemeClr val="tx2">
                      <a:lumMod val="20000"/>
                      <a:lumOff val="80000"/>
                    </a:schemeClr>
                  </a:gs>
                  <a:gs pos="51000">
                    <a:schemeClr val="tx2">
                      <a:lumMod val="40000"/>
                      <a:lumOff val="60000"/>
                    </a:schemeClr>
                  </a:gs>
                  <a:gs pos="74000">
                    <a:schemeClr val="tx2">
                      <a:lumMod val="40000"/>
                      <a:lumOff val="60000"/>
                    </a:schemeClr>
                  </a:gs>
                  <a:gs pos="90000">
                    <a:schemeClr val="tx2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Station!$G$4:$G$5</c:f>
              <c:numCache>
                <c:formatCode>0.0\ "°C"</c:formatCode>
                <c:ptCount val="2"/>
                <c:pt idx="0">
                  <c:v>12.9</c:v>
                </c:pt>
                <c:pt idx="1">
                  <c:v>8.1999999999999993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66CCFF"/>
            </a:solidFill>
            <a:ln w="0">
              <a:solidFill>
                <a:schemeClr val="tx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gradFill>
                <a:gsLst>
                  <a:gs pos="0">
                    <a:schemeClr val="tx2"/>
                  </a:gs>
                  <a:gs pos="67000">
                    <a:schemeClr val="accent1"/>
                  </a:gs>
                  <a:gs pos="21000">
                    <a:schemeClr val="tx2">
                      <a:lumMod val="40000"/>
                      <a:lumOff val="60000"/>
                    </a:schemeClr>
                  </a:gs>
                  <a:gs pos="46000">
                    <a:schemeClr val="accent1"/>
                  </a:gs>
                  <a:gs pos="90000">
                    <a:schemeClr val="tx2">
                      <a:lumMod val="20000"/>
                      <a:lumOff val="80000"/>
                    </a:schemeClr>
                  </a:gs>
                </a:gsLst>
                <a:lin ang="5400000" scaled="0"/>
              </a:gradFill>
              <a:ln w="0">
                <a:solidFill>
                  <a:schemeClr val="tx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gradFill>
                <a:gsLst>
                  <a:gs pos="0">
                    <a:srgbClr val="FF5050"/>
                  </a:gs>
                  <a:gs pos="26000">
                    <a:schemeClr val="accent6">
                      <a:lumMod val="40000"/>
                      <a:lumOff val="60000"/>
                    </a:schemeClr>
                  </a:gs>
                  <a:gs pos="51000">
                    <a:schemeClr val="accent6"/>
                  </a:gs>
                  <a:gs pos="84000">
                    <a:srgbClr val="FF7C80"/>
                  </a:gs>
                </a:gsLst>
                <a:lin ang="5400000" scaled="0"/>
              </a:gradFill>
              <a:ln w="0">
                <a:solidFill>
                  <a:schemeClr val="tx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Station!$G$8:$G$9</c:f>
              <c:numCache>
                <c:formatCode>0.0\ "km/h"</c:formatCode>
                <c:ptCount val="2"/>
                <c:pt idx="0">
                  <c:v>63.3</c:v>
                </c:pt>
                <c:pt idx="1">
                  <c:v>36.700000000000003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FFFF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gradFill>
                <a:gsLst>
                  <a:gs pos="0">
                    <a:schemeClr val="accent6">
                      <a:lumMod val="60000"/>
                      <a:lumOff val="40000"/>
                    </a:schemeClr>
                  </a:gs>
                  <a:gs pos="46000">
                    <a:srgbClr val="FFFF66"/>
                  </a:gs>
                  <a:gs pos="81000">
                    <a:schemeClr val="accent6">
                      <a:lumMod val="20000"/>
                      <a:lumOff val="8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gradFill>
                <a:gsLst>
                  <a:gs pos="0">
                    <a:srgbClr val="CCFFCC"/>
                  </a:gs>
                  <a:gs pos="100000">
                    <a:srgbClr val="CCFFCC">
                      <a:lumMod val="51000"/>
                    </a:srgbClr>
                  </a:gs>
                  <a:gs pos="30000">
                    <a:srgbClr val="99FF99"/>
                  </a:gs>
                  <a:gs pos="67000">
                    <a:srgbClr val="66FF99"/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Station!$G$22:$G$23</c:f>
              <c:numCache>
                <c:formatCode>h\ "h"\ mm\ "mn"</c:formatCode>
                <c:ptCount val="2"/>
                <c:pt idx="0">
                  <c:v>0.69166666666666665</c:v>
                </c:pt>
                <c:pt idx="1">
                  <c:v>0.30763888888888891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gradFill>
              <a:gsLst>
                <a:gs pos="0">
                  <a:srgbClr val="FFF200"/>
                </a:gs>
                <a:gs pos="50000">
                  <a:srgbClr val="FF7A00"/>
                </a:gs>
                <a:gs pos="71000">
                  <a:srgbClr val="FF0300"/>
                </a:gs>
              </a:gsLst>
              <a:lin ang="0" scaled="0"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gradFill>
                <a:gsLst>
                  <a:gs pos="0">
                    <a:schemeClr val="bg1">
                      <a:lumMod val="50000"/>
                    </a:schemeClr>
                  </a:gs>
                  <a:gs pos="67000">
                    <a:schemeClr val="bg1">
                      <a:lumMod val="85000"/>
                    </a:schemeClr>
                  </a:gs>
                  <a:gs pos="21000">
                    <a:schemeClr val="bg1">
                      <a:lumMod val="85000"/>
                    </a:schemeClr>
                  </a:gs>
                  <a:gs pos="46000">
                    <a:schemeClr val="bg1">
                      <a:lumMod val="50000"/>
                    </a:schemeClr>
                  </a:gs>
                  <a:gs pos="90000">
                    <a:schemeClr val="bg1">
                      <a:lumMod val="75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gradFill>
                <a:gsLst>
                  <a:gs pos="0">
                    <a:srgbClr val="FFC000"/>
                  </a:gs>
                  <a:gs pos="67000">
                    <a:srgbClr val="FFFFCC"/>
                  </a:gs>
                  <a:gs pos="21000">
                    <a:srgbClr val="FFFF66"/>
                  </a:gs>
                  <a:gs pos="46000">
                    <a:schemeClr val="accent6">
                      <a:lumMod val="60000"/>
                      <a:lumOff val="40000"/>
                    </a:schemeClr>
                  </a:gs>
                  <a:gs pos="90000">
                    <a:srgbClr val="FFC000"/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Station!$G$27:$G$28</c:f>
              <c:numCache>
                <c:formatCode>h\ "h"\ mm\ "mn"</c:formatCode>
                <c:ptCount val="2"/>
                <c:pt idx="0">
                  <c:v>#N/A</c:v>
                </c:pt>
                <c:pt idx="1">
                  <c:v>0.17847222222222223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755328218243821E-2"/>
          <c:y val="4.6150750979916055E-2"/>
          <c:w val="0.96248934356351235"/>
          <c:h val="0.92566512886329733"/>
        </c:manualLayout>
      </c:layout>
      <c:scatterChart>
        <c:scatterStyle val="smoothMarker"/>
        <c:varyColors val="0"/>
        <c:ser>
          <c:idx val="0"/>
          <c:order val="0"/>
          <c:spPr>
            <a:ln w="635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Station!$A$6:$A$24</c:f>
              <c:numCache>
                <c:formatCode>0.00</c:formatCode>
                <c:ptCount val="19"/>
                <c:pt idx="0">
                  <c:v>-5.2</c:v>
                </c:pt>
                <c:pt idx="1">
                  <c:v>-5.1210003156634807</c:v>
                </c:pt>
                <c:pt idx="2">
                  <c:v>-4.8864016280867215</c:v>
                </c:pt>
                <c:pt idx="3">
                  <c:v>-4.5033320996790795</c:v>
                </c:pt>
                <c:pt idx="4">
                  <c:v>-3.9834311042186843</c:v>
                </c:pt>
                <c:pt idx="5">
                  <c:v>-3.3424955703700032</c:v>
                </c:pt>
                <c:pt idx="6">
                  <c:v>-2.5999999999999988</c:v>
                </c:pt>
                <c:pt idx="7">
                  <c:v>-1.7785047452934775</c:v>
                </c:pt>
                <c:pt idx="8">
                  <c:v>-0.90297052386803756</c:v>
                </c:pt>
                <c:pt idx="9">
                  <c:v>3.185385982762412E-16</c:v>
                </c:pt>
                <c:pt idx="10">
                  <c:v>0.90297052386803822</c:v>
                </c:pt>
                <c:pt idx="11">
                  <c:v>1.7785047452934779</c:v>
                </c:pt>
                <c:pt idx="12">
                  <c:v>2.6000000000000005</c:v>
                </c:pt>
                <c:pt idx="13">
                  <c:v>3.342495570370005</c:v>
                </c:pt>
                <c:pt idx="14">
                  <c:v>3.9834311042186856</c:v>
                </c:pt>
                <c:pt idx="15">
                  <c:v>4.5033320996790813</c:v>
                </c:pt>
                <c:pt idx="16">
                  <c:v>4.8864016280867242</c:v>
                </c:pt>
                <c:pt idx="17">
                  <c:v>5.1210003156634816</c:v>
                </c:pt>
                <c:pt idx="18">
                  <c:v>5.2</c:v>
                </c:pt>
              </c:numCache>
            </c:numRef>
          </c:xVal>
          <c:yVal>
            <c:numRef>
              <c:f>Station!$B$6:$B$24</c:f>
              <c:numCache>
                <c:formatCode>0.00</c:formatCode>
                <c:ptCount val="19"/>
                <c:pt idx="0">
                  <c:v>7.5648688702134598E-15</c:v>
                </c:pt>
                <c:pt idx="1">
                  <c:v>0.90297052386804422</c:v>
                </c:pt>
                <c:pt idx="2">
                  <c:v>1.7785047452934826</c:v>
                </c:pt>
                <c:pt idx="3">
                  <c:v>2.6000000000000041</c:v>
                </c:pt>
                <c:pt idx="4">
                  <c:v>3.3424955703700072</c:v>
                </c:pt>
                <c:pt idx="5">
                  <c:v>3.9834311042186874</c:v>
                </c:pt>
                <c:pt idx="6">
                  <c:v>4.5033320996790813</c:v>
                </c:pt>
                <c:pt idx="7">
                  <c:v>4.8864016280867242</c:v>
                </c:pt>
                <c:pt idx="8">
                  <c:v>5.1210003156634816</c:v>
                </c:pt>
                <c:pt idx="9">
                  <c:v>5.2</c:v>
                </c:pt>
                <c:pt idx="10">
                  <c:v>5.1210003156634816</c:v>
                </c:pt>
                <c:pt idx="11">
                  <c:v>4.8864016280867233</c:v>
                </c:pt>
                <c:pt idx="12">
                  <c:v>4.5033320996790804</c:v>
                </c:pt>
                <c:pt idx="13">
                  <c:v>3.9834311042186856</c:v>
                </c:pt>
                <c:pt idx="14">
                  <c:v>3.3424955703700041</c:v>
                </c:pt>
                <c:pt idx="15">
                  <c:v>2.5999999999999996</c:v>
                </c:pt>
                <c:pt idx="16">
                  <c:v>1.7785047452934775</c:v>
                </c:pt>
                <c:pt idx="17">
                  <c:v>0.90297052386803778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Station!$C$2</c:f>
              <c:strCache>
                <c:ptCount val="1"/>
                <c:pt idx="0">
                  <c:v>10:30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8.9100703234947398E-2"/>
                  <c:y val="-0.1454285615179159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Station!$A$4</c:f>
              <c:numCache>
                <c:formatCode>0.00</c:formatCode>
                <c:ptCount val="1"/>
                <c:pt idx="0">
                  <c:v>-1.7785047452934775</c:v>
                </c:pt>
              </c:numCache>
            </c:numRef>
          </c:xVal>
          <c:yVal>
            <c:numRef>
              <c:f>Station!$B$4</c:f>
              <c:numCache>
                <c:formatCode>General</c:formatCode>
                <c:ptCount val="1"/>
                <c:pt idx="0">
                  <c:v>4.8864016280867242</c:v>
                </c:pt>
              </c:numCache>
            </c:numRef>
          </c:yVal>
          <c:smooth val="1"/>
        </c:ser>
        <c:ser>
          <c:idx val="2"/>
          <c:order val="2"/>
          <c:tx>
            <c:v>Série3</c:v>
          </c:tx>
          <c:spPr>
            <a:ln w="25400">
              <a:solidFill>
                <a:schemeClr val="accent6"/>
              </a:solidFill>
              <a:prstDash val="dash"/>
              <a:headEnd type="none"/>
              <a:tailEnd type="none"/>
            </a:ln>
          </c:spPr>
          <c:marker>
            <c:symbol val="none"/>
          </c:marker>
          <c:xVal>
            <c:numRef>
              <c:f>[0]!Ligne</c:f>
              <c:numCache>
                <c:formatCode>0.00</c:formatCode>
                <c:ptCount val="9"/>
                <c:pt idx="1">
                  <c:v>-5.2</c:v>
                </c:pt>
                <c:pt idx="2">
                  <c:v>-5.1210003156634807</c:v>
                </c:pt>
                <c:pt idx="3">
                  <c:v>-4.8864016280867215</c:v>
                </c:pt>
                <c:pt idx="4">
                  <c:v>-4.5033320996790795</c:v>
                </c:pt>
                <c:pt idx="5">
                  <c:v>-3.9834311042186843</c:v>
                </c:pt>
                <c:pt idx="6">
                  <c:v>-3.3424955703700032</c:v>
                </c:pt>
                <c:pt idx="7">
                  <c:v>-2.5999999999999988</c:v>
                </c:pt>
                <c:pt idx="8">
                  <c:v>-1.7785047452934775</c:v>
                </c:pt>
              </c:numCache>
            </c:numRef>
          </c:xVal>
          <c:yVal>
            <c:numRef>
              <c:f>[0]!Ligne1</c:f>
              <c:numCache>
                <c:formatCode>0.00</c:formatCode>
                <c:ptCount val="9"/>
                <c:pt idx="1">
                  <c:v>7.5648688702134598E-15</c:v>
                </c:pt>
                <c:pt idx="2">
                  <c:v>0.90297052386804422</c:v>
                </c:pt>
                <c:pt idx="3">
                  <c:v>1.7785047452934826</c:v>
                </c:pt>
                <c:pt idx="4">
                  <c:v>2.6000000000000041</c:v>
                </c:pt>
                <c:pt idx="5">
                  <c:v>3.3424955703700072</c:v>
                </c:pt>
                <c:pt idx="6">
                  <c:v>3.9834311042186874</c:v>
                </c:pt>
                <c:pt idx="7">
                  <c:v>4.5033320996790813</c:v>
                </c:pt>
                <c:pt idx="8">
                  <c:v>4.8864016280867242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47392"/>
        <c:axId val="161548928"/>
      </c:scatterChart>
      <c:valAx>
        <c:axId val="161547392"/>
        <c:scaling>
          <c:orientation val="minMax"/>
          <c:max val="6"/>
          <c:min val="-6"/>
        </c:scaling>
        <c:delete val="1"/>
        <c:axPos val="b"/>
        <c:numFmt formatCode="0.00" sourceLinked="1"/>
        <c:majorTickMark val="none"/>
        <c:minorTickMark val="none"/>
        <c:tickLblPos val="none"/>
        <c:crossAx val="161548928"/>
        <c:crosses val="autoZero"/>
        <c:crossBetween val="midCat"/>
      </c:valAx>
      <c:valAx>
        <c:axId val="161548928"/>
        <c:scaling>
          <c:orientation val="minMax"/>
          <c:max val="6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none"/>
        <c:minorTickMark val="none"/>
        <c:tickLblPos val="none"/>
        <c:spPr>
          <a:ln>
            <a:noFill/>
          </a:ln>
        </c:spPr>
        <c:crossAx val="16154739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Station!$G$16</c:f>
              <c:numCache>
                <c:formatCode>0.0\ "mm"</c:formatCode>
                <c:ptCount val="1"/>
                <c:pt idx="0">
                  <c:v>81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61598080"/>
        <c:axId val="161608064"/>
      </c:barChart>
      <c:catAx>
        <c:axId val="161598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1608064"/>
        <c:crosses val="autoZero"/>
        <c:auto val="1"/>
        <c:lblAlgn val="ctr"/>
        <c:lblOffset val="100"/>
        <c:noMultiLvlLbl val="0"/>
      </c:catAx>
      <c:valAx>
        <c:axId val="161608064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161598080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Station!$G$14</c:f>
              <c:numCache>
                <c:formatCode>0.0\ "mm"</c:formatCode>
                <c:ptCount val="1"/>
                <c:pt idx="0">
                  <c:v>11.7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0779520"/>
        <c:axId val="210801792"/>
      </c:barChart>
      <c:catAx>
        <c:axId val="210779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801792"/>
        <c:crosses val="autoZero"/>
        <c:auto val="1"/>
        <c:lblAlgn val="ctr"/>
        <c:lblOffset val="100"/>
        <c:noMultiLvlLbl val="0"/>
      </c:catAx>
      <c:valAx>
        <c:axId val="210801792"/>
        <c:scaling>
          <c:orientation val="minMax"/>
          <c:max val="9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07795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Station!$G$12</c:f>
              <c:numCache>
                <c:formatCode>0.0\ "mm"</c:formatCode>
                <c:ptCount val="1"/>
                <c:pt idx="0">
                  <c:v>3.5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1374848"/>
        <c:axId val="211376384"/>
      </c:barChart>
      <c:catAx>
        <c:axId val="21137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376384"/>
        <c:crosses val="autoZero"/>
        <c:auto val="1"/>
        <c:lblAlgn val="ctr"/>
        <c:lblOffset val="100"/>
        <c:noMultiLvlLbl val="0"/>
      </c:catAx>
      <c:valAx>
        <c:axId val="211376384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137484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Station!$G$18</c:f>
              <c:numCache>
                <c:formatCode>0.0\ "mm"</c:formatCode>
                <c:ptCount val="1"/>
                <c:pt idx="0">
                  <c:v>173.3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1416960"/>
        <c:axId val="211418496"/>
      </c:barChart>
      <c:catAx>
        <c:axId val="211416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418496"/>
        <c:crosses val="autoZero"/>
        <c:auto val="1"/>
        <c:lblAlgn val="ctr"/>
        <c:lblOffset val="100"/>
        <c:noMultiLvlLbl val="0"/>
      </c:catAx>
      <c:valAx>
        <c:axId val="211418496"/>
        <c:scaling>
          <c:orientation val="minMax"/>
          <c:max val="99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14169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1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0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png"/><Relationship Id="rId13" Type="http://schemas.openxmlformats.org/officeDocument/2006/relationships/chart" Target="../charts/chart30.xml"/><Relationship Id="rId18" Type="http://schemas.microsoft.com/office/2007/relationships/hdphoto" Target="../media/hdphoto2.wdp"/><Relationship Id="rId3" Type="http://schemas.openxmlformats.org/officeDocument/2006/relationships/chart" Target="../charts/chart25.xml"/><Relationship Id="rId21" Type="http://schemas.openxmlformats.org/officeDocument/2006/relationships/image" Target="../media/image53.png"/><Relationship Id="rId7" Type="http://schemas.openxmlformats.org/officeDocument/2006/relationships/image" Target="../media/image46.png"/><Relationship Id="rId12" Type="http://schemas.openxmlformats.org/officeDocument/2006/relationships/chart" Target="../charts/chart29.xml"/><Relationship Id="rId17" Type="http://schemas.openxmlformats.org/officeDocument/2006/relationships/image" Target="../media/image51.png"/><Relationship Id="rId2" Type="http://schemas.openxmlformats.org/officeDocument/2006/relationships/chart" Target="../charts/chart24.xml"/><Relationship Id="rId16" Type="http://schemas.microsoft.com/office/2007/relationships/hdphoto" Target="../media/hdphoto1.wdp"/><Relationship Id="rId20" Type="http://schemas.microsoft.com/office/2007/relationships/hdphoto" Target="../media/hdphoto3.wdp"/><Relationship Id="rId1" Type="http://schemas.openxmlformats.org/officeDocument/2006/relationships/chart" Target="../charts/chart23.xml"/><Relationship Id="rId6" Type="http://schemas.openxmlformats.org/officeDocument/2006/relationships/image" Target="../media/image45.png"/><Relationship Id="rId11" Type="http://schemas.openxmlformats.org/officeDocument/2006/relationships/chart" Target="../charts/chart28.xml"/><Relationship Id="rId5" Type="http://schemas.openxmlformats.org/officeDocument/2006/relationships/image" Target="../media/image44.png"/><Relationship Id="rId15" Type="http://schemas.openxmlformats.org/officeDocument/2006/relationships/image" Target="../media/image50.png"/><Relationship Id="rId10" Type="http://schemas.openxmlformats.org/officeDocument/2006/relationships/image" Target="../media/image49.png"/><Relationship Id="rId19" Type="http://schemas.openxmlformats.org/officeDocument/2006/relationships/image" Target="../media/image52.png"/><Relationship Id="rId4" Type="http://schemas.openxmlformats.org/officeDocument/2006/relationships/chart" Target="../charts/chart26.xml"/><Relationship Id="rId9" Type="http://schemas.openxmlformats.org/officeDocument/2006/relationships/chart" Target="../charts/chart27.xml"/><Relationship Id="rId14" Type="http://schemas.openxmlformats.org/officeDocument/2006/relationships/chart" Target="../charts/chart31.xml"/><Relationship Id="rId22" Type="http://schemas.microsoft.com/office/2007/relationships/hdphoto" Target="../media/hdphoto4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30.emf"/><Relationship Id="rId18" Type="http://schemas.openxmlformats.org/officeDocument/2006/relationships/image" Target="../media/image18.emf"/><Relationship Id="rId26" Type="http://schemas.openxmlformats.org/officeDocument/2006/relationships/image" Target="../media/image22.emf"/><Relationship Id="rId3" Type="http://schemas.openxmlformats.org/officeDocument/2006/relationships/image" Target="../media/image36.emf"/><Relationship Id="rId21" Type="http://schemas.openxmlformats.org/officeDocument/2006/relationships/image" Target="../media/image21.emf"/><Relationship Id="rId7" Type="http://schemas.openxmlformats.org/officeDocument/2006/relationships/image" Target="../media/image24.emf"/><Relationship Id="rId12" Type="http://schemas.openxmlformats.org/officeDocument/2006/relationships/image" Target="../media/image32.emf"/><Relationship Id="rId17" Type="http://schemas.openxmlformats.org/officeDocument/2006/relationships/image" Target="../media/image42.emf"/><Relationship Id="rId25" Type="http://schemas.openxmlformats.org/officeDocument/2006/relationships/image" Target="../media/image31.emf"/><Relationship Id="rId2" Type="http://schemas.openxmlformats.org/officeDocument/2006/relationships/image" Target="../media/image35.emf"/><Relationship Id="rId16" Type="http://schemas.openxmlformats.org/officeDocument/2006/relationships/image" Target="../media/image40.emf"/><Relationship Id="rId20" Type="http://schemas.openxmlformats.org/officeDocument/2006/relationships/image" Target="../media/image20.emf"/><Relationship Id="rId1" Type="http://schemas.openxmlformats.org/officeDocument/2006/relationships/image" Target="../media/image34.emf"/><Relationship Id="rId6" Type="http://schemas.openxmlformats.org/officeDocument/2006/relationships/image" Target="../media/image25.emf"/><Relationship Id="rId11" Type="http://schemas.openxmlformats.org/officeDocument/2006/relationships/image" Target="../media/image19.emf"/><Relationship Id="rId24" Type="http://schemas.openxmlformats.org/officeDocument/2006/relationships/image" Target="../media/image28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33.emf"/><Relationship Id="rId10" Type="http://schemas.openxmlformats.org/officeDocument/2006/relationships/image" Target="../media/image41.emf"/><Relationship Id="rId19" Type="http://schemas.openxmlformats.org/officeDocument/2006/relationships/image" Target="../media/image23.emf"/><Relationship Id="rId4" Type="http://schemas.openxmlformats.org/officeDocument/2006/relationships/image" Target="../media/image37.emf"/><Relationship Id="rId9" Type="http://schemas.openxmlformats.org/officeDocument/2006/relationships/image" Target="../media/image26.emf"/><Relationship Id="rId14" Type="http://schemas.openxmlformats.org/officeDocument/2006/relationships/image" Target="../media/image39.emf"/><Relationship Id="rId22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16789</xdr:colOff>
      <xdr:row>4</xdr:row>
      <xdr:rowOff>82536</xdr:rowOff>
    </xdr:from>
    <xdr:to>
      <xdr:col>23</xdr:col>
      <xdr:colOff>340789</xdr:colOff>
      <xdr:row>4</xdr:row>
      <xdr:rowOff>154536</xdr:rowOff>
    </xdr:to>
    <xdr:grpSp>
      <xdr:nvGrpSpPr>
        <xdr:cNvPr id="3" name="Girouette"/>
        <xdr:cNvGrpSpPr/>
      </xdr:nvGrpSpPr>
      <xdr:grpSpPr>
        <a:xfrm rot="17550000">
          <a:off x="10296439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209550</xdr:colOff>
          <xdr:row>6</xdr:row>
          <xdr:rowOff>76200</xdr:rowOff>
        </xdr:from>
        <xdr:to>
          <xdr:col>31</xdr:col>
          <xdr:colOff>228600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314325</xdr:colOff>
          <xdr:row>6</xdr:row>
          <xdr:rowOff>95250</xdr:rowOff>
        </xdr:from>
        <xdr:to>
          <xdr:col>35</xdr:col>
          <xdr:colOff>285750</xdr:colOff>
          <xdr:row>7</xdr:row>
          <xdr:rowOff>142875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523875</xdr:colOff>
          <xdr:row>6</xdr:row>
          <xdr:rowOff>57150</xdr:rowOff>
        </xdr:from>
        <xdr:to>
          <xdr:col>29</xdr:col>
          <xdr:colOff>152400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120003</xdr:rowOff>
    </xdr:from>
    <xdr:to>
      <xdr:col>27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168767</xdr:colOff>
      <xdr:row>9</xdr:row>
      <xdr:rowOff>142875</xdr:rowOff>
    </xdr:from>
    <xdr:to>
      <xdr:col>51</xdr:col>
      <xdr:colOff>14427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68767" y="1508572"/>
          <a:ext cx="20277456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17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167787</xdr:colOff>
      <xdr:row>9</xdr:row>
      <xdr:rowOff>131883</xdr:rowOff>
    </xdr:from>
    <xdr:to>
      <xdr:col>18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7787" y="1493958"/>
          <a:ext cx="65854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234461</xdr:colOff>
      <xdr:row>9</xdr:row>
      <xdr:rowOff>139210</xdr:rowOff>
    </xdr:from>
    <xdr:to>
      <xdr:col>19</xdr:col>
      <xdr:colOff>0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67</xdr:row>
      <xdr:rowOff>153710</xdr:rowOff>
    </xdr:from>
    <xdr:to>
      <xdr:col>27</xdr:col>
      <xdr:colOff>0</xdr:colOff>
      <xdr:row>67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3354050" y="15574685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67</xdr:row>
      <xdr:rowOff>146374</xdr:rowOff>
    </xdr:from>
    <xdr:to>
      <xdr:col>18</xdr:col>
      <xdr:colOff>6523</xdr:colOff>
      <xdr:row>67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64</xdr:col>
      <xdr:colOff>190500</xdr:colOff>
      <xdr:row>70</xdr:row>
      <xdr:rowOff>133350</xdr:rowOff>
    </xdr:from>
    <xdr:to>
      <xdr:col>74</xdr:col>
      <xdr:colOff>496066</xdr:colOff>
      <xdr:row>85</xdr:row>
      <xdr:rowOff>84442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955875" y="15973425"/>
          <a:ext cx="7744591" cy="2780017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27</xdr:row>
      <xdr:rowOff>120003</xdr:rowOff>
    </xdr:from>
    <xdr:to>
      <xdr:col>27</xdr:col>
      <xdr:colOff>0</xdr:colOff>
      <xdr:row>27</xdr:row>
      <xdr:rowOff>139210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27</xdr:row>
      <xdr:rowOff>142875</xdr:rowOff>
    </xdr:from>
    <xdr:to>
      <xdr:col>50</xdr:col>
      <xdr:colOff>93310</xdr:colOff>
      <xdr:row>27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52400" y="6886575"/>
          <a:ext cx="202767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27</xdr:row>
      <xdr:rowOff>236700</xdr:rowOff>
    </xdr:from>
    <xdr:to>
      <xdr:col>17</xdr:col>
      <xdr:colOff>114070</xdr:colOff>
      <xdr:row>27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27</xdr:row>
      <xdr:rowOff>139210</xdr:rowOff>
    </xdr:from>
    <xdr:to>
      <xdr:col>17</xdr:col>
      <xdr:colOff>117228</xdr:colOff>
      <xdr:row>27</xdr:row>
      <xdr:rowOff>153863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76200</xdr:rowOff>
        </xdr:from>
        <xdr:to>
          <xdr:col>17</xdr:col>
          <xdr:colOff>95250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20</xdr:col>
          <xdr:colOff>409575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0</xdr:row>
          <xdr:rowOff>66675</xdr:rowOff>
        </xdr:from>
        <xdr:to>
          <xdr:col>23</xdr:col>
          <xdr:colOff>361950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0</xdr:row>
          <xdr:rowOff>66675</xdr:rowOff>
        </xdr:from>
        <xdr:to>
          <xdr:col>21</xdr:col>
          <xdr:colOff>247650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0</xdr:row>
          <xdr:rowOff>114300</xdr:rowOff>
        </xdr:from>
        <xdr:to>
          <xdr:col>25</xdr:col>
          <xdr:colOff>714375</xdr:colOff>
          <xdr:row>2</xdr:row>
          <xdr:rowOff>47625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55</xdr:row>
      <xdr:rowOff>120003</xdr:rowOff>
    </xdr:from>
    <xdr:to>
      <xdr:col>27</xdr:col>
      <xdr:colOff>0</xdr:colOff>
      <xdr:row>55</xdr:row>
      <xdr:rowOff>139210</xdr:rowOff>
    </xdr:to>
    <xdr:sp macro="" textlink="">
      <xdr:nvSpPr>
        <xdr:cNvPr id="32" name="Trait 54"/>
        <xdr:cNvSpPr>
          <a:spLocks noChangeShapeType="1"/>
        </xdr:cNvSpPr>
      </xdr:nvSpPr>
      <xdr:spPr bwMode="auto">
        <a:xfrm flipH="1">
          <a:off x="5210175" y="11578578"/>
          <a:ext cx="3286125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55</xdr:row>
      <xdr:rowOff>142875</xdr:rowOff>
    </xdr:from>
    <xdr:to>
      <xdr:col>51</xdr:col>
      <xdr:colOff>7585</xdr:colOff>
      <xdr:row>55</xdr:row>
      <xdr:rowOff>228339</xdr:rowOff>
    </xdr:to>
    <xdr:sp macro="" textlink="">
      <xdr:nvSpPr>
        <xdr:cNvPr id="33" name="Rectangle 64"/>
        <xdr:cNvSpPr>
          <a:spLocks noChangeArrowheads="1"/>
        </xdr:cNvSpPr>
      </xdr:nvSpPr>
      <xdr:spPr bwMode="auto">
        <a:xfrm>
          <a:off x="161925" y="13173075"/>
          <a:ext cx="202767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55</xdr:row>
      <xdr:rowOff>236700</xdr:rowOff>
    </xdr:from>
    <xdr:to>
      <xdr:col>17</xdr:col>
      <xdr:colOff>114070</xdr:colOff>
      <xdr:row>55</xdr:row>
      <xdr:rowOff>238126</xdr:rowOff>
    </xdr:to>
    <xdr:sp macro="" textlink="">
      <xdr:nvSpPr>
        <xdr:cNvPr id="34" name="Trait 65"/>
        <xdr:cNvSpPr>
          <a:spLocks noChangeShapeType="1"/>
        </xdr:cNvSpPr>
      </xdr:nvSpPr>
      <xdr:spPr bwMode="auto">
        <a:xfrm flipH="1" flipV="1">
          <a:off x="166829" y="11695275"/>
          <a:ext cx="49002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55</xdr:row>
      <xdr:rowOff>139210</xdr:rowOff>
    </xdr:from>
    <xdr:to>
      <xdr:col>17</xdr:col>
      <xdr:colOff>117228</xdr:colOff>
      <xdr:row>55</xdr:row>
      <xdr:rowOff>153863</xdr:rowOff>
    </xdr:to>
    <xdr:sp macro="" textlink="">
      <xdr:nvSpPr>
        <xdr:cNvPr id="36" name="Trait 66"/>
        <xdr:cNvSpPr>
          <a:spLocks noChangeShapeType="1"/>
        </xdr:cNvSpPr>
      </xdr:nvSpPr>
      <xdr:spPr bwMode="auto">
        <a:xfrm flipH="1" flipV="1">
          <a:off x="167786" y="11597785"/>
          <a:ext cx="490244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13</xdr:row>
      <xdr:rowOff>120003</xdr:rowOff>
    </xdr:from>
    <xdr:to>
      <xdr:col>27</xdr:col>
      <xdr:colOff>0</xdr:colOff>
      <xdr:row>13</xdr:row>
      <xdr:rowOff>139210</xdr:rowOff>
    </xdr:to>
    <xdr:sp macro="" textlink="">
      <xdr:nvSpPr>
        <xdr:cNvPr id="41" name="Trait 54"/>
        <xdr:cNvSpPr>
          <a:spLocks noChangeShapeType="1"/>
        </xdr:cNvSpPr>
      </xdr:nvSpPr>
      <xdr:spPr bwMode="auto">
        <a:xfrm flipH="1">
          <a:off x="6896100" y="4606278"/>
          <a:ext cx="3286125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13</xdr:row>
      <xdr:rowOff>142875</xdr:rowOff>
    </xdr:from>
    <xdr:to>
      <xdr:col>51</xdr:col>
      <xdr:colOff>17110</xdr:colOff>
      <xdr:row>13</xdr:row>
      <xdr:rowOff>228339</xdr:rowOff>
    </xdr:to>
    <xdr:sp macro="" textlink="">
      <xdr:nvSpPr>
        <xdr:cNvPr id="42" name="Rectangle 64"/>
        <xdr:cNvSpPr>
          <a:spLocks noChangeArrowheads="1"/>
        </xdr:cNvSpPr>
      </xdr:nvSpPr>
      <xdr:spPr bwMode="auto">
        <a:xfrm>
          <a:off x="171450" y="4629150"/>
          <a:ext cx="204768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13</xdr:row>
      <xdr:rowOff>236700</xdr:rowOff>
    </xdr:from>
    <xdr:to>
      <xdr:col>17</xdr:col>
      <xdr:colOff>114070</xdr:colOff>
      <xdr:row>13</xdr:row>
      <xdr:rowOff>238126</xdr:rowOff>
    </xdr:to>
    <xdr:sp macro="" textlink="">
      <xdr:nvSpPr>
        <xdr:cNvPr id="43" name="Trait 65"/>
        <xdr:cNvSpPr>
          <a:spLocks noChangeShapeType="1"/>
        </xdr:cNvSpPr>
      </xdr:nvSpPr>
      <xdr:spPr bwMode="auto">
        <a:xfrm flipH="1" flipV="1">
          <a:off x="166829" y="4722975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13</xdr:row>
      <xdr:rowOff>139210</xdr:rowOff>
    </xdr:from>
    <xdr:to>
      <xdr:col>18</xdr:col>
      <xdr:colOff>2928</xdr:colOff>
      <xdr:row>13</xdr:row>
      <xdr:rowOff>153863</xdr:rowOff>
    </xdr:to>
    <xdr:sp macro="" textlink="">
      <xdr:nvSpPr>
        <xdr:cNvPr id="44" name="Trait 66"/>
        <xdr:cNvSpPr>
          <a:spLocks noChangeShapeType="1"/>
        </xdr:cNvSpPr>
      </xdr:nvSpPr>
      <xdr:spPr bwMode="auto">
        <a:xfrm flipH="1" flipV="1">
          <a:off x="167786" y="3806335"/>
          <a:ext cx="6588367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41</xdr:row>
      <xdr:rowOff>120003</xdr:rowOff>
    </xdr:from>
    <xdr:to>
      <xdr:col>27</xdr:col>
      <xdr:colOff>0</xdr:colOff>
      <xdr:row>41</xdr:row>
      <xdr:rowOff>139210</xdr:rowOff>
    </xdr:to>
    <xdr:sp macro="" textlink="">
      <xdr:nvSpPr>
        <xdr:cNvPr id="45" name="Trait 54"/>
        <xdr:cNvSpPr>
          <a:spLocks noChangeShapeType="1"/>
        </xdr:cNvSpPr>
      </xdr:nvSpPr>
      <xdr:spPr bwMode="auto">
        <a:xfrm flipH="1">
          <a:off x="6896100" y="10826103"/>
          <a:ext cx="3286125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41</xdr:row>
      <xdr:rowOff>142875</xdr:rowOff>
    </xdr:from>
    <xdr:to>
      <xdr:col>51</xdr:col>
      <xdr:colOff>7585</xdr:colOff>
      <xdr:row>41</xdr:row>
      <xdr:rowOff>228339</xdr:rowOff>
    </xdr:to>
    <xdr:sp macro="" textlink="">
      <xdr:nvSpPr>
        <xdr:cNvPr id="46" name="Rectangle 64"/>
        <xdr:cNvSpPr>
          <a:spLocks noChangeArrowheads="1"/>
        </xdr:cNvSpPr>
      </xdr:nvSpPr>
      <xdr:spPr bwMode="auto">
        <a:xfrm>
          <a:off x="161925" y="10029825"/>
          <a:ext cx="202767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41</xdr:row>
      <xdr:rowOff>236700</xdr:rowOff>
    </xdr:from>
    <xdr:to>
      <xdr:col>17</xdr:col>
      <xdr:colOff>114070</xdr:colOff>
      <xdr:row>41</xdr:row>
      <xdr:rowOff>238126</xdr:rowOff>
    </xdr:to>
    <xdr:sp macro="" textlink="">
      <xdr:nvSpPr>
        <xdr:cNvPr id="47" name="Trait 65"/>
        <xdr:cNvSpPr>
          <a:spLocks noChangeShapeType="1"/>
        </xdr:cNvSpPr>
      </xdr:nvSpPr>
      <xdr:spPr bwMode="auto">
        <a:xfrm flipH="1" flipV="1">
          <a:off x="166829" y="10942800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41</xdr:row>
      <xdr:rowOff>139210</xdr:rowOff>
    </xdr:from>
    <xdr:to>
      <xdr:col>17</xdr:col>
      <xdr:colOff>117228</xdr:colOff>
      <xdr:row>41</xdr:row>
      <xdr:rowOff>153863</xdr:rowOff>
    </xdr:to>
    <xdr:sp macro="" textlink="">
      <xdr:nvSpPr>
        <xdr:cNvPr id="48" name="Trait 66"/>
        <xdr:cNvSpPr>
          <a:spLocks noChangeShapeType="1"/>
        </xdr:cNvSpPr>
      </xdr:nvSpPr>
      <xdr:spPr bwMode="auto">
        <a:xfrm flipH="1" flipV="1">
          <a:off x="167786" y="10845310"/>
          <a:ext cx="6588367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28575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314326</xdr:rowOff>
    </xdr:from>
    <xdr:to>
      <xdr:col>6</xdr:col>
      <xdr:colOff>809624</xdr:colOff>
      <xdr:row>17</xdr:row>
      <xdr:rowOff>58351</xdr:rowOff>
    </xdr:to>
    <xdr:sp macro="" textlink="Février_2020!J7">
      <xdr:nvSpPr>
        <xdr:cNvPr id="150" name="Rectangle 149"/>
        <xdr:cNvSpPr/>
      </xdr:nvSpPr>
      <xdr:spPr>
        <a:xfrm>
          <a:off x="7762873" y="613410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1.1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304800</xdr:rowOff>
    </xdr:from>
    <xdr:to>
      <xdr:col>7</xdr:col>
      <xdr:colOff>647699</xdr:colOff>
      <xdr:row>17</xdr:row>
      <xdr:rowOff>49875</xdr:rowOff>
    </xdr:to>
    <xdr:sp macro="" textlink="Février_2020!N7">
      <xdr:nvSpPr>
        <xdr:cNvPr id="151" name="Rectangle 150"/>
        <xdr:cNvSpPr/>
      </xdr:nvSpPr>
      <xdr:spPr>
        <a:xfrm>
          <a:off x="8439150" y="612457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15.7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Février_2020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11.6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Février_2020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81.0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Février_2020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48.3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Février_2020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mercredi 26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9 h 07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Février_2020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vendredi 21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1619252</xdr:colOff>
      <xdr:row>13</xdr:row>
      <xdr:rowOff>323851</xdr:rowOff>
    </xdr:from>
    <xdr:to>
      <xdr:col>3</xdr:col>
      <xdr:colOff>2228850</xdr:colOff>
      <xdr:row>16</xdr:row>
      <xdr:rowOff>0</xdr:rowOff>
    </xdr:to>
    <xdr:cxnSp macro="">
      <xdr:nvCxnSpPr>
        <xdr:cNvPr id="11" name="Connecteur droit avec flèche 10"/>
        <xdr:cNvCxnSpPr/>
      </xdr:nvCxnSpPr>
      <xdr:spPr>
        <a:xfrm flipH="1" flipV="1">
          <a:off x="2638427" y="5048251"/>
          <a:ext cx="609598" cy="771524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15</xdr:row>
      <xdr:rowOff>0</xdr:rowOff>
    </xdr:from>
    <xdr:to>
      <xdr:col>3</xdr:col>
      <xdr:colOff>1038225</xdr:colOff>
      <xdr:row>16</xdr:row>
      <xdr:rowOff>9525</xdr:rowOff>
    </xdr:to>
    <xdr:cxnSp macro="">
      <xdr:nvCxnSpPr>
        <xdr:cNvPr id="54" name="Connecteur droit avec flèche 53"/>
        <xdr:cNvCxnSpPr/>
      </xdr:nvCxnSpPr>
      <xdr:spPr>
        <a:xfrm flipV="1">
          <a:off x="1619250" y="5410200"/>
          <a:ext cx="438150" cy="41910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57066</xdr:colOff>
      <xdr:row>23</xdr:row>
      <xdr:rowOff>114159</xdr:rowOff>
    </xdr:from>
    <xdr:to>
      <xdr:col>5</xdr:col>
      <xdr:colOff>146241</xdr:colOff>
      <xdr:row>38</xdr:row>
      <xdr:rowOff>171451</xdr:rowOff>
    </xdr:to>
    <xdr:grpSp>
      <xdr:nvGrpSpPr>
        <xdr:cNvPr id="3" name="Groupe 2"/>
        <xdr:cNvGrpSpPr/>
      </xdr:nvGrpSpPr>
      <xdr:grpSpPr>
        <a:xfrm>
          <a:off x="3619416" y="4495659"/>
          <a:ext cx="2880000" cy="2914792"/>
          <a:chOff x="8401057" y="4524375"/>
          <a:chExt cx="3124200" cy="2914792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48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150 h 39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2083" y="538162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165375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21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47625</xdr:colOff>
      <xdr:row>62</xdr:row>
      <xdr:rowOff>184425</xdr:rowOff>
    </xdr:to>
    <xdr:grpSp>
      <xdr:nvGrpSpPr>
        <xdr:cNvPr id="22" name="Groupe 21"/>
        <xdr:cNvGrpSpPr/>
      </xdr:nvGrpSpPr>
      <xdr:grpSpPr>
        <a:xfrm>
          <a:off x="4048125" y="8924925"/>
          <a:ext cx="2914650" cy="30705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352423</xdr:colOff>
      <xdr:row>23</xdr:row>
      <xdr:rowOff>114300</xdr:rowOff>
    </xdr:from>
    <xdr:to>
      <xdr:col>2</xdr:col>
      <xdr:colOff>155848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104 h 12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361948</xdr:colOff>
      <xdr:row>3</xdr:row>
      <xdr:rowOff>57150</xdr:rowOff>
    </xdr:from>
    <xdr:to>
      <xdr:col>2</xdr:col>
      <xdr:colOff>165373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8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114300</xdr:rowOff>
        </xdr:from>
        <xdr:to>
          <xdr:col>17</xdr:col>
          <xdr:colOff>638175</xdr:colOff>
          <xdr:row>4</xdr:row>
          <xdr:rowOff>47625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T°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9525</xdr:colOff>
      <xdr:row>0</xdr:row>
      <xdr:rowOff>0</xdr:rowOff>
    </xdr:from>
    <xdr:to>
      <xdr:col>14</xdr:col>
      <xdr:colOff>551325</xdr:colOff>
      <xdr:row>28</xdr:row>
      <xdr:rowOff>114300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1</xdr:row>
      <xdr:rowOff>38099</xdr:rowOff>
    </xdr:from>
    <xdr:to>
      <xdr:col>11</xdr:col>
      <xdr:colOff>609600</xdr:colOff>
      <xdr:row>4</xdr:row>
      <xdr:rowOff>28574</xdr:rowOff>
    </xdr:to>
    <xdr:sp macro="" textlink="">
      <xdr:nvSpPr>
        <xdr:cNvPr id="3" name="ZoneTexte 2"/>
        <xdr:cNvSpPr txBox="1"/>
      </xdr:nvSpPr>
      <xdr:spPr>
        <a:xfrm>
          <a:off x="6429375" y="228599"/>
          <a:ext cx="135255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/>
            <a:t>Températures Janvier 2020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</xdr:row>
          <xdr:rowOff>123825</xdr:rowOff>
        </xdr:from>
        <xdr:to>
          <xdr:col>18</xdr:col>
          <xdr:colOff>685800</xdr:colOff>
          <xdr:row>4</xdr:row>
          <xdr:rowOff>57150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T°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9525</xdr:rowOff>
    </xdr:from>
    <xdr:to>
      <xdr:col>13</xdr:col>
      <xdr:colOff>198900</xdr:colOff>
      <xdr:row>28</xdr:row>
      <xdr:rowOff>94575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1</xdr:row>
          <xdr:rowOff>114300</xdr:rowOff>
        </xdr:from>
        <xdr:to>
          <xdr:col>14</xdr:col>
          <xdr:colOff>942975</xdr:colOff>
          <xdr:row>4</xdr:row>
          <xdr:rowOff>47625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152400</xdr:colOff>
      <xdr:row>1</xdr:row>
      <xdr:rowOff>9525</xdr:rowOff>
    </xdr:from>
    <xdr:to>
      <xdr:col>13</xdr:col>
      <xdr:colOff>38100</xdr:colOff>
      <xdr:row>3</xdr:row>
      <xdr:rowOff>180975</xdr:rowOff>
    </xdr:to>
    <xdr:sp macro="" textlink="">
      <xdr:nvSpPr>
        <xdr:cNvPr id="6" name="ZoneTexte 5"/>
        <xdr:cNvSpPr txBox="1"/>
      </xdr:nvSpPr>
      <xdr:spPr>
        <a:xfrm>
          <a:off x="8410575" y="200025"/>
          <a:ext cx="135255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/>
            <a:t>Vent Maxi Janvier</a:t>
          </a:r>
          <a:r>
            <a:rPr lang="fr-FR" sz="1200" baseline="0"/>
            <a:t> 2020</a:t>
          </a:r>
          <a:endParaRPr lang="fr-F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323850</xdr:colOff>
          <xdr:row>5</xdr:row>
          <xdr:rowOff>76200</xdr:rowOff>
        </xdr:from>
        <xdr:to>
          <xdr:col>14</xdr:col>
          <xdr:colOff>981075</xdr:colOff>
          <xdr:row>8</xdr:row>
          <xdr:rowOff>19050</xdr:rowOff>
        </xdr:to>
        <xdr:sp macro="" textlink="">
          <xdr:nvSpPr>
            <xdr:cNvPr id="151557" name="Button 5" hidden="1">
              <a:extLst>
                <a:ext uri="{63B3BB69-23CF-44E3-9099-C40C66FF867C}">
                  <a14:compatExt spid="_x0000_s151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 Jour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0</xdr:colOff>
      <xdr:row>31</xdr:row>
      <xdr:rowOff>0</xdr:rowOff>
    </xdr:from>
    <xdr:to>
      <xdr:col>22</xdr:col>
      <xdr:colOff>38100</xdr:colOff>
      <xdr:row>32</xdr:row>
      <xdr:rowOff>57150</xdr:rowOff>
    </xdr:to>
    <xdr:sp macro="" textlink="$G$72">
      <xdr:nvSpPr>
        <xdr:cNvPr id="8" name="ZoneTexte 7"/>
        <xdr:cNvSpPr txBox="1"/>
      </xdr:nvSpPr>
      <xdr:spPr>
        <a:xfrm>
          <a:off x="13820775" y="5886450"/>
          <a:ext cx="1838325" cy="24765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F36E07-5C4D-4952-9584-9490B6997C07}" type="TxLink">
            <a:rPr lang="en-US" sz="14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 </a:t>
          </a:fld>
          <a:endParaRPr lang="en-US" sz="1400" b="0" i="0" u="none" strike="noStrike" baseline="0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9</xdr:col>
      <xdr:colOff>485775</xdr:colOff>
      <xdr:row>33</xdr:row>
      <xdr:rowOff>133350</xdr:rowOff>
    </xdr:from>
    <xdr:to>
      <xdr:col>12</xdr:col>
      <xdr:colOff>123825</xdr:colOff>
      <xdr:row>35</xdr:row>
      <xdr:rowOff>0</xdr:rowOff>
    </xdr:to>
    <xdr:sp macro="" textlink="$G$32">
      <xdr:nvSpPr>
        <xdr:cNvPr id="10" name="ZoneTexte 9"/>
        <xdr:cNvSpPr txBox="1"/>
      </xdr:nvSpPr>
      <xdr:spPr>
        <a:xfrm>
          <a:off x="7277100" y="6400800"/>
          <a:ext cx="1838325" cy="24765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6A1B14-F5CB-4477-8135-8F47AB2431E3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mercredi 17 février 2021</a:t>
          </a:fld>
          <a:endParaRPr lang="en-US" sz="14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190500</xdr:colOff>
      <xdr:row>0</xdr:row>
      <xdr:rowOff>0</xdr:rowOff>
    </xdr:from>
    <xdr:to>
      <xdr:col>14</xdr:col>
      <xdr:colOff>208425</xdr:colOff>
      <xdr:row>28</xdr:row>
      <xdr:rowOff>85050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371475</xdr:colOff>
          <xdr:row>51</xdr:row>
          <xdr:rowOff>152400</xdr:rowOff>
        </xdr:from>
        <xdr:to>
          <xdr:col>16</xdr:col>
          <xdr:colOff>600075</xdr:colOff>
          <xdr:row>54</xdr:row>
          <xdr:rowOff>95250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28</xdr:row>
      <xdr:rowOff>85725</xdr:rowOff>
    </xdr:from>
    <xdr:to>
      <xdr:col>14</xdr:col>
      <xdr:colOff>217950</xdr:colOff>
      <xdr:row>56</xdr:row>
      <xdr:rowOff>190500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114300</xdr:colOff>
      <xdr:row>56</xdr:row>
      <xdr:rowOff>95251</xdr:rowOff>
    </xdr:from>
    <xdr:to>
      <xdr:col>17</xdr:col>
      <xdr:colOff>304800</xdr:colOff>
      <xdr:row>58</xdr:row>
      <xdr:rowOff>76201</xdr:rowOff>
    </xdr:to>
    <xdr:sp macro="" textlink="">
      <xdr:nvSpPr>
        <xdr:cNvPr id="6" name="ZoneTexte 5"/>
        <xdr:cNvSpPr txBox="1"/>
      </xdr:nvSpPr>
      <xdr:spPr>
        <a:xfrm>
          <a:off x="10287000" y="10744201"/>
          <a:ext cx="1352550" cy="36195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1400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3</xdr:row>
          <xdr:rowOff>152400</xdr:rowOff>
        </xdr:from>
        <xdr:to>
          <xdr:col>18</xdr:col>
          <xdr:colOff>685800</xdr:colOff>
          <xdr:row>6</xdr:row>
          <xdr:rowOff>95250</xdr:rowOff>
        </xdr:to>
        <xdr:sp macro="" textlink="">
          <xdr:nvSpPr>
            <xdr:cNvPr id="129026" name="Button 2" hidden="1">
              <a:extLst>
                <a:ext uri="{63B3BB69-23CF-44E3-9099-C40C66FF867C}">
                  <a14:compatExt spid="_x0000_s12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71</xdr:row>
          <xdr:rowOff>66675</xdr:rowOff>
        </xdr:from>
        <xdr:to>
          <xdr:col>13</xdr:col>
          <xdr:colOff>0</xdr:colOff>
          <xdr:row>74</xdr:row>
          <xdr:rowOff>9525</xdr:rowOff>
        </xdr:to>
        <xdr:sp macro="" textlink="">
          <xdr:nvSpPr>
            <xdr:cNvPr id="129027" name="Button 3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676275</xdr:colOff>
      <xdr:row>60</xdr:row>
      <xdr:rowOff>38100</xdr:rowOff>
    </xdr:from>
    <xdr:to>
      <xdr:col>12</xdr:col>
      <xdr:colOff>685800</xdr:colOff>
      <xdr:row>61</xdr:row>
      <xdr:rowOff>95250</xdr:rowOff>
    </xdr:to>
    <xdr:sp macro="" textlink="$G$72">
      <xdr:nvSpPr>
        <xdr:cNvPr id="10" name="ZoneTexte 9"/>
        <xdr:cNvSpPr txBox="1"/>
      </xdr:nvSpPr>
      <xdr:spPr>
        <a:xfrm>
          <a:off x="6934200" y="11534775"/>
          <a:ext cx="220980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F36E07-5C4D-4952-9584-9490B6997C07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mercredi 17 février 2021</a:t>
          </a:fld>
          <a:endParaRPr lang="en-US" sz="14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22</xdr:col>
      <xdr:colOff>276224</xdr:colOff>
      <xdr:row>60</xdr:row>
      <xdr:rowOff>95250</xdr:rowOff>
    </xdr:from>
    <xdr:to>
      <xdr:col>25</xdr:col>
      <xdr:colOff>314324</xdr:colOff>
      <xdr:row>61</xdr:row>
      <xdr:rowOff>152400</xdr:rowOff>
    </xdr:to>
    <xdr:sp macro="" textlink="$G$72">
      <xdr:nvSpPr>
        <xdr:cNvPr id="11" name="ZoneTexte 10"/>
        <xdr:cNvSpPr txBox="1"/>
      </xdr:nvSpPr>
      <xdr:spPr>
        <a:xfrm>
          <a:off x="14935199" y="11591925"/>
          <a:ext cx="1838325" cy="24765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F36E07-5C4D-4952-9584-9490B6997C07}" type="TxLink">
            <a:rPr lang="en-US" sz="14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mercredi 17 février 2021</a:t>
          </a:fld>
          <a:endParaRPr lang="en-US" sz="1400" b="0" i="0" u="none" strike="noStrike" baseline="0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333375</xdr:colOff>
      <xdr:row>60</xdr:row>
      <xdr:rowOff>95250</xdr:rowOff>
    </xdr:from>
    <xdr:to>
      <xdr:col>5</xdr:col>
      <xdr:colOff>123825</xdr:colOff>
      <xdr:row>61</xdr:row>
      <xdr:rowOff>47625</xdr:rowOff>
    </xdr:to>
    <xdr:sp macro="" textlink="">
      <xdr:nvSpPr>
        <xdr:cNvPr id="7" name="ZoneTexte 6"/>
        <xdr:cNvSpPr txBox="1"/>
      </xdr:nvSpPr>
      <xdr:spPr>
        <a:xfrm>
          <a:off x="2924175" y="11591925"/>
          <a:ext cx="523875" cy="142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>
              <a:solidFill>
                <a:schemeClr val="bg1"/>
              </a:solidFill>
            </a:rPr>
            <a:t>Soleil</a:t>
          </a:r>
        </a:p>
      </xdr:txBody>
    </xdr:sp>
    <xdr:clientData/>
  </xdr:twoCellAnchor>
  <xdr:twoCellAnchor>
    <xdr:from>
      <xdr:col>16</xdr:col>
      <xdr:colOff>228600</xdr:colOff>
      <xdr:row>60</xdr:row>
      <xdr:rowOff>123825</xdr:rowOff>
    </xdr:from>
    <xdr:to>
      <xdr:col>17</xdr:col>
      <xdr:colOff>333375</xdr:colOff>
      <xdr:row>61</xdr:row>
      <xdr:rowOff>85724</xdr:rowOff>
    </xdr:to>
    <xdr:sp macro="" textlink="">
      <xdr:nvSpPr>
        <xdr:cNvPr id="14" name="ZoneTexte 13"/>
        <xdr:cNvSpPr txBox="1"/>
      </xdr:nvSpPr>
      <xdr:spPr>
        <a:xfrm>
          <a:off x="10887075" y="11620500"/>
          <a:ext cx="838200" cy="152399"/>
        </a:xfrm>
        <a:prstGeom prst="rect">
          <a:avLst/>
        </a:prstGeom>
        <a:noFill/>
        <a:ln w="9525" cmpd="sng">
          <a:solidFill>
            <a:schemeClr val="tx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>
              <a:solidFill>
                <a:sysClr val="windowText" lastClr="000000"/>
              </a:solidFill>
            </a:rPr>
            <a:t>Luminosité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71</xdr:row>
          <xdr:rowOff>47625</xdr:rowOff>
        </xdr:from>
        <xdr:to>
          <xdr:col>16</xdr:col>
          <xdr:colOff>361950</xdr:colOff>
          <xdr:row>73</xdr:row>
          <xdr:rowOff>180975</xdr:rowOff>
        </xdr:to>
        <xdr:sp macro="" textlink="">
          <xdr:nvSpPr>
            <xdr:cNvPr id="129028" name="Button 4" hidden="1">
              <a:extLst>
                <a:ext uri="{63B3BB69-23CF-44E3-9099-C40C66FF867C}">
                  <a14:compatExt spid="_x0000_s12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152398</xdr:colOff>
      <xdr:row>12</xdr:row>
      <xdr:rowOff>123825</xdr:rowOff>
    </xdr:from>
    <xdr:to>
      <xdr:col>0</xdr:col>
      <xdr:colOff>3032398</xdr:colOff>
      <xdr:row>20</xdr:row>
      <xdr:rowOff>39825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200024</xdr:colOff>
      <xdr:row>3</xdr:row>
      <xdr:rowOff>0</xdr:rowOff>
    </xdr:from>
    <xdr:to>
      <xdr:col>0</xdr:col>
      <xdr:colOff>3080024</xdr:colOff>
      <xdr:row>10</xdr:row>
      <xdr:rowOff>106500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1019175</xdr:colOff>
      <xdr:row>3</xdr:row>
      <xdr:rowOff>9524</xdr:rowOff>
    </xdr:from>
    <xdr:to>
      <xdr:col>0</xdr:col>
      <xdr:colOff>1971675</xdr:colOff>
      <xdr:row>3</xdr:row>
      <xdr:rowOff>142875</xdr:rowOff>
    </xdr:to>
    <xdr:sp macro="" textlink="">
      <xdr:nvSpPr>
        <xdr:cNvPr id="56" name="ZoneTexte 1"/>
        <xdr:cNvSpPr txBox="1"/>
      </xdr:nvSpPr>
      <xdr:spPr>
        <a:xfrm>
          <a:off x="1019175" y="733424"/>
          <a:ext cx="952500" cy="13335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ysClr val="windowText" lastClr="000000"/>
              </a:solidFill>
            </a:rPr>
            <a:t>Températures</a:t>
          </a:r>
        </a:p>
      </xdr:txBody>
    </xdr:sp>
    <xdr:clientData/>
  </xdr:twoCellAnchor>
  <xdr:twoCellAnchor editAs="absolute">
    <xdr:from>
      <xdr:col>0</xdr:col>
      <xdr:colOff>2209800</xdr:colOff>
      <xdr:row>0</xdr:row>
      <xdr:rowOff>47625</xdr:rowOff>
    </xdr:from>
    <xdr:to>
      <xdr:col>0</xdr:col>
      <xdr:colOff>5219700</xdr:colOff>
      <xdr:row>1</xdr:row>
      <xdr:rowOff>57150</xdr:rowOff>
    </xdr:to>
    <xdr:sp macro="" textlink="">
      <xdr:nvSpPr>
        <xdr:cNvPr id="52" name="ZoneTexte 51"/>
        <xdr:cNvSpPr txBox="1"/>
      </xdr:nvSpPr>
      <xdr:spPr>
        <a:xfrm>
          <a:off x="2209800" y="47625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>
              <a:solidFill>
                <a:srgbClr val="FF0000"/>
              </a:solidFill>
            </a:rPr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180975</xdr:rowOff>
        </xdr:from>
        <xdr:to>
          <xdr:col>1</xdr:col>
          <xdr:colOff>847725</xdr:colOff>
          <xdr:row>2</xdr:row>
          <xdr:rowOff>123825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4210050</xdr:colOff>
      <xdr:row>12</xdr:row>
      <xdr:rowOff>123825</xdr:rowOff>
    </xdr:from>
    <xdr:to>
      <xdr:col>0</xdr:col>
      <xdr:colOff>7090050</xdr:colOff>
      <xdr:row>20</xdr:row>
      <xdr:rowOff>39825</xdr:rowOff>
    </xdr:to>
    <xdr:graphicFrame macro="">
      <xdr:nvGraphicFramePr>
        <xdr:cNvPr id="72" name="Graphique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790575</xdr:colOff>
      <xdr:row>1</xdr:row>
      <xdr:rowOff>85725</xdr:rowOff>
    </xdr:from>
    <xdr:to>
      <xdr:col>0</xdr:col>
      <xdr:colOff>2638425</xdr:colOff>
      <xdr:row>2</xdr:row>
      <xdr:rowOff>142875</xdr:rowOff>
    </xdr:to>
    <xdr:sp macro="" textlink="">
      <xdr:nvSpPr>
        <xdr:cNvPr id="75" name="ZoneTexte 74"/>
        <xdr:cNvSpPr txBox="1"/>
      </xdr:nvSpPr>
      <xdr:spPr>
        <a:xfrm>
          <a:off x="790575" y="428625"/>
          <a:ext cx="1847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t>Dernière</a:t>
          </a:r>
          <a:r>
            <a:rPr lang="en-US" sz="1400" b="0" i="0" u="none" strike="noStrike" baseline="0">
              <a:solidFill>
                <a:schemeClr val="bg1"/>
              </a:solidFill>
              <a:latin typeface="Calibri"/>
              <a:cs typeface="Calibri"/>
            </a:rPr>
            <a:t> mise à jour le</a:t>
          </a:r>
        </a:p>
      </xdr:txBody>
    </xdr:sp>
    <xdr:clientData/>
  </xdr:twoCellAnchor>
  <xdr:twoCellAnchor editAs="absolute">
    <xdr:from>
      <xdr:col>0</xdr:col>
      <xdr:colOff>4810126</xdr:colOff>
      <xdr:row>1</xdr:row>
      <xdr:rowOff>85725</xdr:rowOff>
    </xdr:from>
    <xdr:to>
      <xdr:col>0</xdr:col>
      <xdr:colOff>6638925</xdr:colOff>
      <xdr:row>2</xdr:row>
      <xdr:rowOff>142875</xdr:rowOff>
    </xdr:to>
    <xdr:sp macro="" textlink="$A$36">
      <xdr:nvSpPr>
        <xdr:cNvPr id="77" name="ZoneTexte 76"/>
        <xdr:cNvSpPr txBox="1"/>
      </xdr:nvSpPr>
      <xdr:spPr>
        <a:xfrm>
          <a:off x="4810126" y="428625"/>
          <a:ext cx="1828799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E980DD8-5F21-4616-90C7-CA17C7A92DD5}" type="TxLink">
            <a:rPr lang="en-US" sz="1400" b="0" i="0" u="none" strike="noStrike">
              <a:solidFill>
                <a:schemeClr val="bg1"/>
              </a:solidFill>
              <a:latin typeface="Calibri"/>
              <a:ea typeface="Verdana"/>
              <a:cs typeface="Calibri"/>
            </a:rPr>
            <a:pPr algn="l"/>
            <a:t>mardi 16 février 2021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4257674</xdr:colOff>
      <xdr:row>3</xdr:row>
      <xdr:rowOff>19050</xdr:rowOff>
    </xdr:from>
    <xdr:to>
      <xdr:col>0</xdr:col>
      <xdr:colOff>7137674</xdr:colOff>
      <xdr:row>10</xdr:row>
      <xdr:rowOff>125550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628651</xdr:colOff>
      <xdr:row>38</xdr:row>
      <xdr:rowOff>161924</xdr:rowOff>
    </xdr:from>
    <xdr:to>
      <xdr:col>0</xdr:col>
      <xdr:colOff>1866901</xdr:colOff>
      <xdr:row>40</xdr:row>
      <xdr:rowOff>133350</xdr:rowOff>
    </xdr:to>
    <xdr:sp macro="" textlink="">
      <xdr:nvSpPr>
        <xdr:cNvPr id="2" name="ZoneTexte 1"/>
        <xdr:cNvSpPr txBox="1"/>
      </xdr:nvSpPr>
      <xdr:spPr>
        <a:xfrm>
          <a:off x="1104901" y="6934199"/>
          <a:ext cx="1238250" cy="3524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Hauteur de pluie</a:t>
          </a:r>
        </a:p>
      </xdr:txBody>
    </xdr:sp>
    <xdr:clientData/>
  </xdr:twoCellAnchor>
  <xdr:twoCellAnchor>
    <xdr:from>
      <xdr:col>0</xdr:col>
      <xdr:colOff>2286001</xdr:colOff>
      <xdr:row>29</xdr:row>
      <xdr:rowOff>19048</xdr:rowOff>
    </xdr:from>
    <xdr:to>
      <xdr:col>0</xdr:col>
      <xdr:colOff>3186001</xdr:colOff>
      <xdr:row>30</xdr:row>
      <xdr:rowOff>8548</xdr:rowOff>
    </xdr:to>
    <xdr:sp macro="" textlink="Février_2020!AG5">
      <xdr:nvSpPr>
        <xdr:cNvPr id="3" name="ZoneTexte 2"/>
        <xdr:cNvSpPr txBox="1"/>
      </xdr:nvSpPr>
      <xdr:spPr>
        <a:xfrm>
          <a:off x="2762251" y="5838823"/>
          <a:ext cx="90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89C254-A2D3-4AD0-8DA5-C29B442E4EAC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81.0 mm</a:t>
          </a:fld>
          <a:endParaRPr lang="fr-F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0</xdr:col>
      <xdr:colOff>2257425</xdr:colOff>
      <xdr:row>30</xdr:row>
      <xdr:rowOff>114300</xdr:rowOff>
    </xdr:from>
    <xdr:to>
      <xdr:col>0</xdr:col>
      <xdr:colOff>3247425</xdr:colOff>
      <xdr:row>31</xdr:row>
      <xdr:rowOff>104775</xdr:rowOff>
    </xdr:to>
    <xdr:sp macro="" textlink="Février_2020!Z9">
      <xdr:nvSpPr>
        <xdr:cNvPr id="18" name="ZoneTexte 17"/>
        <xdr:cNvSpPr txBox="1"/>
      </xdr:nvSpPr>
      <xdr:spPr>
        <a:xfrm>
          <a:off x="2733675" y="6124575"/>
          <a:ext cx="990000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4FEF533-7D46-433F-86ED-7BBA50DD1EA9}" type="TxLink">
            <a:rPr lang="en-US" sz="1000" b="1" i="0" u="none" strike="noStrike">
              <a:solidFill>
                <a:schemeClr val="accent2"/>
              </a:solidFill>
              <a:latin typeface="Arial"/>
              <a:cs typeface="Arial"/>
            </a:rPr>
            <a:pPr/>
            <a:t>mercredi 26 </a:t>
          </a:fld>
          <a:endParaRPr lang="fr-F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0</xdr:col>
      <xdr:colOff>3495675</xdr:colOff>
      <xdr:row>27</xdr:row>
      <xdr:rowOff>95250</xdr:rowOff>
    </xdr:from>
    <xdr:to>
      <xdr:col>0</xdr:col>
      <xdr:colOff>4572000</xdr:colOff>
      <xdr:row>27</xdr:row>
      <xdr:rowOff>285750</xdr:rowOff>
    </xdr:to>
    <xdr:sp macro="" textlink="">
      <xdr:nvSpPr>
        <xdr:cNvPr id="31" name="ZoneTexte 30"/>
        <xdr:cNvSpPr txBox="1"/>
      </xdr:nvSpPr>
      <xdr:spPr>
        <a:xfrm>
          <a:off x="3971925" y="4610100"/>
          <a:ext cx="1076325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Vitesse du vent</a:t>
          </a:r>
        </a:p>
      </xdr:txBody>
    </xdr:sp>
    <xdr:clientData/>
  </xdr:twoCellAnchor>
  <xdr:twoCellAnchor>
    <xdr:from>
      <xdr:col>0</xdr:col>
      <xdr:colOff>2447925</xdr:colOff>
      <xdr:row>32</xdr:row>
      <xdr:rowOff>152400</xdr:rowOff>
    </xdr:from>
    <xdr:to>
      <xdr:col>0</xdr:col>
      <xdr:colOff>3047999</xdr:colOff>
      <xdr:row>33</xdr:row>
      <xdr:rowOff>123826</xdr:rowOff>
    </xdr:to>
    <xdr:sp macro="" textlink="Février_2020!N7">
      <xdr:nvSpPr>
        <xdr:cNvPr id="32" name="ZoneTexte 31"/>
        <xdr:cNvSpPr txBox="1"/>
      </xdr:nvSpPr>
      <xdr:spPr>
        <a:xfrm>
          <a:off x="2924175" y="5772150"/>
          <a:ext cx="600074" cy="1714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D5F5F708-B67F-4080-90CF-E56C77BAEE77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/>
            <a:t>15.7 °C</a:t>
          </a:fld>
          <a:endParaRPr lang="fr-FR" sz="1100">
            <a:solidFill>
              <a:srgbClr val="0066FF"/>
            </a:solidFill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1800000</xdr:colOff>
      <xdr:row>27</xdr:row>
      <xdr:rowOff>180000</xdr:rowOff>
    </xdr:to>
    <xdr:sp macro="" textlink="">
      <xdr:nvSpPr>
        <xdr:cNvPr id="39" name="ZoneTexte 38"/>
        <xdr:cNvSpPr txBox="1"/>
      </xdr:nvSpPr>
      <xdr:spPr>
        <a:xfrm>
          <a:off x="0" y="5724525"/>
          <a:ext cx="180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Hauteur de pluie</a:t>
          </a:r>
        </a:p>
      </xdr:txBody>
    </xdr:sp>
    <xdr:clientData/>
  </xdr:twoCellAnchor>
  <xdr:twoCellAnchor>
    <xdr:from>
      <xdr:col>0</xdr:col>
      <xdr:colOff>38101</xdr:colOff>
      <xdr:row>28</xdr:row>
      <xdr:rowOff>85724</xdr:rowOff>
    </xdr:from>
    <xdr:to>
      <xdr:col>0</xdr:col>
      <xdr:colOff>758101</xdr:colOff>
      <xdr:row>29</xdr:row>
      <xdr:rowOff>65699</xdr:rowOff>
    </xdr:to>
    <xdr:sp macro="" textlink="Février_2020!AG5">
      <xdr:nvSpPr>
        <xdr:cNvPr id="40" name="ZoneTexte 39"/>
        <xdr:cNvSpPr txBox="1"/>
      </xdr:nvSpPr>
      <xdr:spPr>
        <a:xfrm>
          <a:off x="38101" y="6000749"/>
          <a:ext cx="72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9E9F79-B39E-42B5-BCA7-A7A4FFECD555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/>
            <a:t>81.0 mm</a:t>
          </a:fld>
          <a:endParaRPr lang="fr-FR" sz="1100">
            <a:solidFill>
              <a:srgbClr val="0066FF"/>
            </a:solidFill>
          </a:endParaRPr>
        </a:p>
      </xdr:txBody>
    </xdr:sp>
    <xdr:clientData/>
  </xdr:twoCellAnchor>
  <xdr:twoCellAnchor>
    <xdr:from>
      <xdr:col>0</xdr:col>
      <xdr:colOff>28575</xdr:colOff>
      <xdr:row>29</xdr:row>
      <xdr:rowOff>180976</xdr:rowOff>
    </xdr:from>
    <xdr:to>
      <xdr:col>0</xdr:col>
      <xdr:colOff>748575</xdr:colOff>
      <xdr:row>30</xdr:row>
      <xdr:rowOff>171451</xdr:rowOff>
    </xdr:to>
    <xdr:sp macro="" textlink="Février_2020!AG9">
      <xdr:nvSpPr>
        <xdr:cNvPr id="42" name="ZoneTexte 41"/>
        <xdr:cNvSpPr txBox="1"/>
      </xdr:nvSpPr>
      <xdr:spPr>
        <a:xfrm>
          <a:off x="28575" y="6296026"/>
          <a:ext cx="720000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CAA72F2-190B-4339-9506-9240DD4573D9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11.6 mm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771526</xdr:colOff>
      <xdr:row>28</xdr:row>
      <xdr:rowOff>85725</xdr:rowOff>
    </xdr:from>
    <xdr:to>
      <xdr:col>0</xdr:col>
      <xdr:colOff>1761526</xdr:colOff>
      <xdr:row>29</xdr:row>
      <xdr:rowOff>65700</xdr:rowOff>
    </xdr:to>
    <xdr:sp macro="" textlink="">
      <xdr:nvSpPr>
        <xdr:cNvPr id="43" name="ZoneTexte 42"/>
        <xdr:cNvSpPr txBox="1"/>
      </xdr:nvSpPr>
      <xdr:spPr>
        <a:xfrm>
          <a:off x="771526" y="6000750"/>
          <a:ext cx="99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Mois</a:t>
          </a:r>
        </a:p>
      </xdr:txBody>
    </xdr:sp>
    <xdr:clientData/>
  </xdr:twoCellAnchor>
  <xdr:twoCellAnchor>
    <xdr:from>
      <xdr:col>0</xdr:col>
      <xdr:colOff>762001</xdr:colOff>
      <xdr:row>29</xdr:row>
      <xdr:rowOff>180975</xdr:rowOff>
    </xdr:from>
    <xdr:to>
      <xdr:col>0</xdr:col>
      <xdr:colOff>1752601</xdr:colOff>
      <xdr:row>30</xdr:row>
      <xdr:rowOff>170475</xdr:rowOff>
    </xdr:to>
    <xdr:sp macro="" textlink="Février_2020!AG7">
      <xdr:nvSpPr>
        <xdr:cNvPr id="44" name="ZoneTexte 43"/>
        <xdr:cNvSpPr txBox="1"/>
      </xdr:nvSpPr>
      <xdr:spPr>
        <a:xfrm>
          <a:off x="762001" y="6296025"/>
          <a:ext cx="9906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70E5AA-B6E1-45F2-BF83-FDEB7B9D30B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samedi 01 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2076450</xdr:colOff>
      <xdr:row>35</xdr:row>
      <xdr:rowOff>28575</xdr:rowOff>
    </xdr:from>
    <xdr:to>
      <xdr:col>0</xdr:col>
      <xdr:colOff>3516450</xdr:colOff>
      <xdr:row>36</xdr:row>
      <xdr:rowOff>8550</xdr:rowOff>
    </xdr:to>
    <xdr:sp macro="" textlink="">
      <xdr:nvSpPr>
        <xdr:cNvPr id="45" name="ZoneTexte 44"/>
        <xdr:cNvSpPr txBox="1"/>
      </xdr:nvSpPr>
      <xdr:spPr>
        <a:xfrm>
          <a:off x="2552700" y="6229350"/>
          <a:ext cx="1440000" cy="170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Total heures soleil</a:t>
          </a:r>
        </a:p>
      </xdr:txBody>
    </xdr:sp>
    <xdr:clientData/>
  </xdr:twoCellAnchor>
  <xdr:twoCellAnchor>
    <xdr:from>
      <xdr:col>0</xdr:col>
      <xdr:colOff>3390901</xdr:colOff>
      <xdr:row>29</xdr:row>
      <xdr:rowOff>57149</xdr:rowOff>
    </xdr:from>
    <xdr:to>
      <xdr:col>0</xdr:col>
      <xdr:colOff>4290901</xdr:colOff>
      <xdr:row>30</xdr:row>
      <xdr:rowOff>46649</xdr:rowOff>
    </xdr:to>
    <xdr:sp macro="" textlink="Février_2020!AX5">
      <xdr:nvSpPr>
        <xdr:cNvPr id="46" name="ZoneTexte 45"/>
        <xdr:cNvSpPr txBox="1"/>
      </xdr:nvSpPr>
      <xdr:spPr>
        <a:xfrm>
          <a:off x="3867151" y="5105399"/>
          <a:ext cx="90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9EAE676-2241-419E-A92B-30E926AC28C4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/>
            <a:t>150 h 39 mn</a:t>
          </a:fld>
          <a:endParaRPr lang="fr-FR" sz="1100">
            <a:solidFill>
              <a:srgbClr val="0066FF"/>
            </a:solidFill>
          </a:endParaRPr>
        </a:p>
      </xdr:txBody>
    </xdr:sp>
    <xdr:clientData/>
  </xdr:twoCellAnchor>
  <xdr:twoCellAnchor>
    <xdr:from>
      <xdr:col>2</xdr:col>
      <xdr:colOff>0</xdr:colOff>
      <xdr:row>1</xdr:row>
      <xdr:rowOff>14287</xdr:rowOff>
    </xdr:from>
    <xdr:to>
      <xdr:col>2</xdr:col>
      <xdr:colOff>6588000</xdr:colOff>
      <xdr:row>11</xdr:row>
      <xdr:rowOff>17287</xdr:rowOff>
    </xdr:to>
    <xdr:graphicFrame macro="">
      <xdr:nvGraphicFramePr>
        <xdr:cNvPr id="4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1104897</xdr:colOff>
      <xdr:row>11</xdr:row>
      <xdr:rowOff>300036</xdr:rowOff>
    </xdr:from>
    <xdr:to>
      <xdr:col>2</xdr:col>
      <xdr:colOff>6578472</xdr:colOff>
      <xdr:row>21</xdr:row>
      <xdr:rowOff>179211</xdr:rowOff>
    </xdr:to>
    <xdr:graphicFrame macro="">
      <xdr:nvGraphicFramePr>
        <xdr:cNvPr id="5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1104900</xdr:colOff>
      <xdr:row>22</xdr:row>
      <xdr:rowOff>290511</xdr:rowOff>
    </xdr:from>
    <xdr:to>
      <xdr:col>2</xdr:col>
      <xdr:colOff>6578475</xdr:colOff>
      <xdr:row>32</xdr:row>
      <xdr:rowOff>26811</xdr:rowOff>
    </xdr:to>
    <xdr:graphicFrame macro="">
      <xdr:nvGraphicFramePr>
        <xdr:cNvPr id="6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5257800</xdr:colOff>
      <xdr:row>12</xdr:row>
      <xdr:rowOff>57151</xdr:rowOff>
    </xdr:from>
    <xdr:to>
      <xdr:col>2</xdr:col>
      <xdr:colOff>6029325</xdr:colOff>
      <xdr:row>13</xdr:row>
      <xdr:rowOff>95251</xdr:rowOff>
    </xdr:to>
    <xdr:sp macro="" textlink="Relevés!AV3">
      <xdr:nvSpPr>
        <xdr:cNvPr id="7" name="ZoneTexte 6"/>
        <xdr:cNvSpPr txBox="1"/>
      </xdr:nvSpPr>
      <xdr:spPr>
        <a:xfrm>
          <a:off x="13792200" y="2619376"/>
          <a:ext cx="77152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7690D2F-671E-4A88-BEA1-A9CCD23E0EAC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4 h 17 mn</a:t>
          </a:fld>
          <a:endParaRPr lang="fr-FR" sz="11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0.39453</cdr:x>
      <cdr:y>0</cdr:y>
    </cdr:from>
    <cdr:to>
      <cdr:x>0.64625</cdr:x>
      <cdr:y>0.11088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1136246" y="0"/>
          <a:ext cx="724954" cy="1596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ysClr val="windowText" lastClr="000000"/>
              </a:solidFill>
            </a:rPr>
            <a:t>Pluie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0.39238</cdr:x>
      <cdr:y>0</cdr:y>
    </cdr:from>
    <cdr:to>
      <cdr:x>0.66748</cdr:x>
      <cdr:y>0.09922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1130065" y="0"/>
          <a:ext cx="792288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ysClr val="windowText" lastClr="000000"/>
              </a:solidFill>
            </a:rPr>
            <a:t>Soleil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0.40114</cdr:x>
      <cdr:y>0</cdr:y>
    </cdr:from>
    <cdr:to>
      <cdr:x>0.65286</cdr:x>
      <cdr:y>0.11088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1155296" y="0"/>
          <a:ext cx="724954" cy="1596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ysClr val="windowText" lastClr="000000"/>
              </a:solidFill>
            </a:rPr>
            <a:t>Vent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114300</xdr:rowOff>
    </xdr:from>
    <xdr:to>
      <xdr:col>4</xdr:col>
      <xdr:colOff>2143125</xdr:colOff>
      <xdr:row>12</xdr:row>
      <xdr:rowOff>123825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1905000</xdr:colOff>
      <xdr:row>2</xdr:row>
      <xdr:rowOff>114300</xdr:rowOff>
    </xdr:from>
    <xdr:to>
      <xdr:col>4</xdr:col>
      <xdr:colOff>4029075</xdr:colOff>
      <xdr:row>12</xdr:row>
      <xdr:rowOff>123825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5667375</xdr:colOff>
      <xdr:row>5</xdr:row>
      <xdr:rowOff>19050</xdr:rowOff>
    </xdr:from>
    <xdr:to>
      <xdr:col>4</xdr:col>
      <xdr:colOff>6887775</xdr:colOff>
      <xdr:row>11</xdr:row>
      <xdr:rowOff>64050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4219576</xdr:colOff>
      <xdr:row>5</xdr:row>
      <xdr:rowOff>19050</xdr:rowOff>
    </xdr:from>
    <xdr:to>
      <xdr:col>4</xdr:col>
      <xdr:colOff>5438775</xdr:colOff>
      <xdr:row>11</xdr:row>
      <xdr:rowOff>64050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5</xdr:row>
      <xdr:rowOff>47625</xdr:rowOff>
    </xdr:from>
    <xdr:to>
      <xdr:col>4</xdr:col>
      <xdr:colOff>1695450</xdr:colOff>
      <xdr:row>7</xdr:row>
      <xdr:rowOff>123825</xdr:rowOff>
    </xdr:to>
    <xdr:sp macro="" textlink="$G$4">
      <xdr:nvSpPr>
        <xdr:cNvPr id="10" name="Rectangle 9"/>
        <xdr:cNvSpPr/>
      </xdr:nvSpPr>
      <xdr:spPr>
        <a:xfrm>
          <a:off x="2105025" y="1095375"/>
          <a:ext cx="1238250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97C0BB-5813-45BD-B3C1-AD47CBA54822}" type="TxLink">
            <a:rPr lang="en-US" sz="2000" b="0" i="0" u="none" strike="noStrike">
              <a:solidFill>
                <a:schemeClr val="accent6"/>
              </a:solidFill>
              <a:latin typeface="Calibri"/>
              <a:cs typeface="Calibri"/>
            </a:rPr>
            <a:pPr algn="ctr"/>
            <a:t>12.9 °C</a:t>
          </a:fld>
          <a:endParaRPr lang="fr-FR" sz="20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4</xdr:col>
      <xdr:colOff>238125</xdr:colOff>
      <xdr:row>27</xdr:row>
      <xdr:rowOff>133350</xdr:rowOff>
    </xdr:from>
    <xdr:to>
      <xdr:col>4</xdr:col>
      <xdr:colOff>609554</xdr:colOff>
      <xdr:row>29</xdr:row>
      <xdr:rowOff>19017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85950" y="5381625"/>
          <a:ext cx="371429" cy="266667"/>
        </a:xfrm>
        <a:prstGeom prst="rect">
          <a:avLst/>
        </a:prstGeom>
      </xdr:spPr>
    </xdr:pic>
    <xdr:clientData/>
  </xdr:twoCellAnchor>
  <xdr:twoCellAnchor editAs="oneCell">
    <xdr:from>
      <xdr:col>4</xdr:col>
      <xdr:colOff>914400</xdr:colOff>
      <xdr:row>27</xdr:row>
      <xdr:rowOff>123825</xdr:rowOff>
    </xdr:from>
    <xdr:to>
      <xdr:col>4</xdr:col>
      <xdr:colOff>1219162</xdr:colOff>
      <xdr:row>29</xdr:row>
      <xdr:rowOff>9492</xdr:rowOff>
    </xdr:to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62225" y="5372100"/>
          <a:ext cx="304762" cy="266667"/>
        </a:xfrm>
        <a:prstGeom prst="rect">
          <a:avLst/>
        </a:prstGeom>
      </xdr:spPr>
    </xdr:pic>
    <xdr:clientData/>
  </xdr:twoCellAnchor>
  <xdr:twoCellAnchor editAs="oneCell">
    <xdr:from>
      <xdr:col>4</xdr:col>
      <xdr:colOff>1504950</xdr:colOff>
      <xdr:row>27</xdr:row>
      <xdr:rowOff>133350</xdr:rowOff>
    </xdr:from>
    <xdr:to>
      <xdr:col>4</xdr:col>
      <xdr:colOff>1838283</xdr:colOff>
      <xdr:row>29</xdr:row>
      <xdr:rowOff>28540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52775" y="5381625"/>
          <a:ext cx="333333" cy="276190"/>
        </a:xfrm>
        <a:prstGeom prst="rect">
          <a:avLst/>
        </a:prstGeom>
      </xdr:spPr>
    </xdr:pic>
    <xdr:clientData/>
  </xdr:twoCellAnchor>
  <xdr:twoCellAnchor editAs="absolute">
    <xdr:from>
      <xdr:col>4</xdr:col>
      <xdr:colOff>4667250</xdr:colOff>
      <xdr:row>0</xdr:row>
      <xdr:rowOff>238125</xdr:rowOff>
    </xdr:from>
    <xdr:to>
      <xdr:col>4</xdr:col>
      <xdr:colOff>6562725</xdr:colOff>
      <xdr:row>2</xdr:row>
      <xdr:rowOff>9525</xdr:rowOff>
    </xdr:to>
    <xdr:sp macro="" textlink="$E$42">
      <xdr:nvSpPr>
        <xdr:cNvPr id="23" name="ZoneTexte 22"/>
        <xdr:cNvSpPr txBox="1"/>
      </xdr:nvSpPr>
      <xdr:spPr>
        <a:xfrm>
          <a:off x="6315075" y="238125"/>
          <a:ext cx="1895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EE58EB7-0F9E-43F7-8D1E-D2A2483528A2}" type="TxLink">
            <a:rPr lang="en-US" sz="1400" b="0" i="0" u="none" strike="noStrike">
              <a:solidFill>
                <a:schemeClr val="bg1"/>
              </a:solidFill>
              <a:latin typeface="Calibri"/>
              <a:ea typeface="Verdana"/>
              <a:cs typeface="Calibri"/>
            </a:rPr>
            <a:pPr algn="l"/>
            <a:t> 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4429125</xdr:colOff>
      <xdr:row>1</xdr:row>
      <xdr:rowOff>171450</xdr:rowOff>
    </xdr:from>
    <xdr:to>
      <xdr:col>4</xdr:col>
      <xdr:colOff>6638925</xdr:colOff>
      <xdr:row>3</xdr:row>
      <xdr:rowOff>28575</xdr:rowOff>
    </xdr:to>
    <xdr:sp macro="" textlink="$E$29">
      <xdr:nvSpPr>
        <xdr:cNvPr id="40" name="ZoneTexte 39"/>
        <xdr:cNvSpPr txBox="1"/>
      </xdr:nvSpPr>
      <xdr:spPr>
        <a:xfrm>
          <a:off x="6076950" y="447675"/>
          <a:ext cx="220980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754D80-50F3-463C-952D-A67CD714157E}" type="TxLink">
            <a:rPr lang="en-US" sz="1400" b="0" i="0" u="none" strike="noStrike">
              <a:solidFill>
                <a:srgbClr val="00CCFF"/>
              </a:solidFill>
              <a:latin typeface="Calibri"/>
              <a:cs typeface="Calibri"/>
            </a:rPr>
            <a:pPr algn="ctr"/>
            <a:t>mardi 16 février 2021</a:t>
          </a:fld>
          <a:endParaRPr lang="en-US" sz="1400" b="0" i="0" u="none" strike="noStrike" baseline="0">
            <a:solidFill>
              <a:srgbClr val="00CC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4429126</xdr:colOff>
      <xdr:row>7</xdr:row>
      <xdr:rowOff>66674</xdr:rowOff>
    </xdr:from>
    <xdr:to>
      <xdr:col>4</xdr:col>
      <xdr:colOff>5229226</xdr:colOff>
      <xdr:row>8</xdr:row>
      <xdr:rowOff>190499</xdr:rowOff>
    </xdr:to>
    <xdr:sp macro="" textlink="$G$28">
      <xdr:nvSpPr>
        <xdr:cNvPr id="34" name="Rectangle 33"/>
        <xdr:cNvSpPr/>
      </xdr:nvSpPr>
      <xdr:spPr>
        <a:xfrm>
          <a:off x="6000751" y="1495424"/>
          <a:ext cx="8001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B09EDA-5BC5-4368-8ACE-CC020C668238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17 mn</a:t>
          </a:fld>
          <a:endParaRPr lang="fr-F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5838826</xdr:colOff>
      <xdr:row>7</xdr:row>
      <xdr:rowOff>76200</xdr:rowOff>
    </xdr:from>
    <xdr:to>
      <xdr:col>4</xdr:col>
      <xdr:colOff>6677026</xdr:colOff>
      <xdr:row>9</xdr:row>
      <xdr:rowOff>9525</xdr:rowOff>
    </xdr:to>
    <xdr:sp macro="" textlink="$G$23">
      <xdr:nvSpPr>
        <xdr:cNvPr id="37" name="Rectangle 36"/>
        <xdr:cNvSpPr/>
      </xdr:nvSpPr>
      <xdr:spPr>
        <a:xfrm>
          <a:off x="7486651" y="1504950"/>
          <a:ext cx="8382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9BBD356-F885-456D-B3B8-DE4B2F7B78F7}" type="TxLink">
            <a:rPr lang="en-US" sz="14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23 mn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4048125</xdr:colOff>
      <xdr:row>11</xdr:row>
      <xdr:rowOff>142875</xdr:rowOff>
    </xdr:from>
    <xdr:to>
      <xdr:col>4</xdr:col>
      <xdr:colOff>7296150</xdr:colOff>
      <xdr:row>11</xdr:row>
      <xdr:rowOff>142879</xdr:rowOff>
    </xdr:to>
    <xdr:cxnSp macro="">
      <xdr:nvCxnSpPr>
        <xdr:cNvPr id="9" name="Connecteur droit 8"/>
        <xdr:cNvCxnSpPr/>
      </xdr:nvCxnSpPr>
      <xdr:spPr>
        <a:xfrm flipH="1" flipV="1">
          <a:off x="5448300" y="2333625"/>
          <a:ext cx="3248025" cy="4"/>
        </a:xfrm>
        <a:prstGeom prst="line">
          <a:avLst/>
        </a:prstGeom>
        <a:ln w="31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4257675</xdr:colOff>
      <xdr:row>4</xdr:row>
      <xdr:rowOff>28575</xdr:rowOff>
    </xdr:from>
    <xdr:to>
      <xdr:col>4</xdr:col>
      <xdr:colOff>5353051</xdr:colOff>
      <xdr:row>5</xdr:row>
      <xdr:rowOff>76201</xdr:rowOff>
    </xdr:to>
    <xdr:sp macro="" textlink="">
      <xdr:nvSpPr>
        <xdr:cNvPr id="31" name="ZoneTexte 30"/>
        <xdr:cNvSpPr txBox="1"/>
      </xdr:nvSpPr>
      <xdr:spPr>
        <a:xfrm>
          <a:off x="5895975" y="885825"/>
          <a:ext cx="1095376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>
              <a:solidFill>
                <a:schemeClr val="bg1"/>
              </a:solidFill>
            </a:rPr>
            <a:t>Heures de soleil  </a:t>
          </a:r>
        </a:p>
      </xdr:txBody>
    </xdr:sp>
    <xdr:clientData/>
  </xdr:twoCellAnchor>
  <xdr:twoCellAnchor>
    <xdr:from>
      <xdr:col>4</xdr:col>
      <xdr:colOff>5762625</xdr:colOff>
      <xdr:row>4</xdr:row>
      <xdr:rowOff>19051</xdr:rowOff>
    </xdr:from>
    <xdr:to>
      <xdr:col>4</xdr:col>
      <xdr:colOff>6781801</xdr:colOff>
      <xdr:row>5</xdr:row>
      <xdr:rowOff>95251</xdr:rowOff>
    </xdr:to>
    <xdr:sp macro="" textlink="">
      <xdr:nvSpPr>
        <xdr:cNvPr id="43" name="ZoneTexte 42"/>
        <xdr:cNvSpPr txBox="1"/>
      </xdr:nvSpPr>
      <xdr:spPr>
        <a:xfrm>
          <a:off x="7400925" y="876301"/>
          <a:ext cx="101917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>
              <a:solidFill>
                <a:schemeClr val="bg1"/>
              </a:solidFill>
            </a:rPr>
            <a:t>Heures de pluie </a:t>
          </a:r>
        </a:p>
      </xdr:txBody>
    </xdr:sp>
    <xdr:clientData/>
  </xdr:twoCellAnchor>
  <xdr:twoCellAnchor>
    <xdr:from>
      <xdr:col>4</xdr:col>
      <xdr:colOff>200025</xdr:colOff>
      <xdr:row>1</xdr:row>
      <xdr:rowOff>152400</xdr:rowOff>
    </xdr:from>
    <xdr:to>
      <xdr:col>4</xdr:col>
      <xdr:colOff>1885950</xdr:colOff>
      <xdr:row>3</xdr:row>
      <xdr:rowOff>28577</xdr:rowOff>
    </xdr:to>
    <xdr:sp macro="" textlink="">
      <xdr:nvSpPr>
        <xdr:cNvPr id="45" name="ZoneTexte 44"/>
        <xdr:cNvSpPr txBox="1"/>
      </xdr:nvSpPr>
      <xdr:spPr>
        <a:xfrm>
          <a:off x="1847850" y="428625"/>
          <a:ext cx="1685925" cy="2667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>
              <a:solidFill>
                <a:schemeClr val="bg1"/>
              </a:solidFill>
            </a:rPr>
            <a:t>Température extérieure</a:t>
          </a:r>
        </a:p>
      </xdr:txBody>
    </xdr:sp>
    <xdr:clientData/>
  </xdr:twoCellAnchor>
  <xdr:twoCellAnchor>
    <xdr:from>
      <xdr:col>4</xdr:col>
      <xdr:colOff>2152650</xdr:colOff>
      <xdr:row>1</xdr:row>
      <xdr:rowOff>152400</xdr:rowOff>
    </xdr:from>
    <xdr:to>
      <xdr:col>4</xdr:col>
      <xdr:colOff>3838575</xdr:colOff>
      <xdr:row>3</xdr:row>
      <xdr:rowOff>28577</xdr:rowOff>
    </xdr:to>
    <xdr:sp macro="" textlink="">
      <xdr:nvSpPr>
        <xdr:cNvPr id="46" name="ZoneTexte 45"/>
        <xdr:cNvSpPr txBox="1"/>
      </xdr:nvSpPr>
      <xdr:spPr>
        <a:xfrm>
          <a:off x="3800475" y="428625"/>
          <a:ext cx="1685925" cy="2667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>
              <a:solidFill>
                <a:schemeClr val="bg1"/>
              </a:solidFill>
            </a:rPr>
            <a:t>Vitesse du vent maxi</a:t>
          </a:r>
        </a:p>
      </xdr:txBody>
    </xdr:sp>
    <xdr:clientData/>
  </xdr:twoCellAnchor>
  <xdr:twoCellAnchor editAs="oneCell">
    <xdr:from>
      <xdr:col>4</xdr:col>
      <xdr:colOff>2257421</xdr:colOff>
      <xdr:row>3</xdr:row>
      <xdr:rowOff>171449</xdr:rowOff>
    </xdr:from>
    <xdr:to>
      <xdr:col>4</xdr:col>
      <xdr:colOff>3697421</xdr:colOff>
      <xdr:row>11</xdr:row>
      <xdr:rowOff>87449</xdr:rowOff>
    </xdr:to>
    <xdr:pic>
      <xdr:nvPicPr>
        <xdr:cNvPr id="3" name="Image 2"/>
        <xdr:cNvPicPr preferRelativeResize="0"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46" y="838199"/>
          <a:ext cx="1440000" cy="1440000"/>
        </a:xfrm>
        <a:prstGeom prst="rect">
          <a:avLst/>
        </a:prstGeom>
      </xdr:spPr>
    </xdr:pic>
    <xdr:clientData/>
  </xdr:twoCellAnchor>
  <xdr:twoCellAnchor>
    <xdr:from>
      <xdr:col>4</xdr:col>
      <xdr:colOff>2286000</xdr:colOff>
      <xdr:row>6</xdr:row>
      <xdr:rowOff>104775</xdr:rowOff>
    </xdr:from>
    <xdr:to>
      <xdr:col>4</xdr:col>
      <xdr:colOff>3629025</xdr:colOff>
      <xdr:row>8</xdr:row>
      <xdr:rowOff>180975</xdr:rowOff>
    </xdr:to>
    <xdr:sp macro="" textlink="$G$9">
      <xdr:nvSpPr>
        <xdr:cNvPr id="36" name="Rectangle 35"/>
        <xdr:cNvSpPr/>
      </xdr:nvSpPr>
      <xdr:spPr>
        <a:xfrm>
          <a:off x="3933825" y="1343025"/>
          <a:ext cx="1343025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B62BA3C-54A5-4E09-93A8-0F81A555FD3B}" type="TxLink">
            <a:rPr lang="en-US" sz="20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36.7 km/h</a:t>
          </a:fld>
          <a:endParaRPr lang="fr-FR" sz="2000">
            <a:solidFill>
              <a:schemeClr val="accent2"/>
            </a:solidFill>
          </a:endParaRPr>
        </a:p>
      </xdr:txBody>
    </xdr:sp>
    <xdr:clientData/>
  </xdr:twoCellAnchor>
  <xdr:twoCellAnchor>
    <xdr:from>
      <xdr:col>3</xdr:col>
      <xdr:colOff>66675</xdr:colOff>
      <xdr:row>18</xdr:row>
      <xdr:rowOff>149225</xdr:rowOff>
    </xdr:from>
    <xdr:to>
      <xdr:col>4</xdr:col>
      <xdr:colOff>3895725</xdr:colOff>
      <xdr:row>26</xdr:row>
      <xdr:rowOff>38100</xdr:rowOff>
    </xdr:to>
    <xdr:graphicFrame macro="">
      <xdr:nvGraphicFramePr>
        <xdr:cNvPr id="11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28575</xdr:colOff>
      <xdr:row>24</xdr:row>
      <xdr:rowOff>19050</xdr:rowOff>
    </xdr:from>
    <xdr:to>
      <xdr:col>4</xdr:col>
      <xdr:colOff>7300575</xdr:colOff>
      <xdr:row>25</xdr:row>
      <xdr:rowOff>197305</xdr:rowOff>
    </xdr:to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19225" y="4686300"/>
          <a:ext cx="7272000" cy="368755"/>
        </a:xfrm>
        <a:prstGeom prst="rect">
          <a:avLst/>
        </a:prstGeom>
        <a:ln w="3175">
          <a:solidFill>
            <a:schemeClr val="bg1"/>
          </a:solidFill>
          <a:prstDash val="sysDot"/>
        </a:ln>
      </xdr:spPr>
    </xdr:pic>
    <xdr:clientData/>
  </xdr:twoCellAnchor>
  <xdr:twoCellAnchor>
    <xdr:from>
      <xdr:col>4</xdr:col>
      <xdr:colOff>4067175</xdr:colOff>
      <xdr:row>19</xdr:row>
      <xdr:rowOff>161925</xdr:rowOff>
    </xdr:from>
    <xdr:to>
      <xdr:col>5</xdr:col>
      <xdr:colOff>0</xdr:colOff>
      <xdr:row>19</xdr:row>
      <xdr:rowOff>161929</xdr:rowOff>
    </xdr:to>
    <xdr:cxnSp macro="">
      <xdr:nvCxnSpPr>
        <xdr:cNvPr id="52" name="Connecteur droit 51"/>
        <xdr:cNvCxnSpPr/>
      </xdr:nvCxnSpPr>
      <xdr:spPr>
        <a:xfrm flipH="1" flipV="1">
          <a:off x="5467350" y="3876675"/>
          <a:ext cx="3248025" cy="4"/>
        </a:xfrm>
        <a:prstGeom prst="line">
          <a:avLst/>
        </a:prstGeom>
        <a:ln w="31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7308056</xdr:colOff>
      <xdr:row>31</xdr:row>
      <xdr:rowOff>9525</xdr:rowOff>
    </xdr:from>
    <xdr:to>
      <xdr:col>4</xdr:col>
      <xdr:colOff>7308056</xdr:colOff>
      <xdr:row>39</xdr:row>
      <xdr:rowOff>28575</xdr:rowOff>
    </xdr:to>
    <xdr:cxnSp macro="">
      <xdr:nvCxnSpPr>
        <xdr:cNvPr id="53" name="Connecteur droit 52"/>
        <xdr:cNvCxnSpPr/>
      </xdr:nvCxnSpPr>
      <xdr:spPr>
        <a:xfrm>
          <a:off x="8955881" y="6019800"/>
          <a:ext cx="0" cy="1543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4229100</xdr:colOff>
      <xdr:row>20</xdr:row>
      <xdr:rowOff>66674</xdr:rowOff>
    </xdr:from>
    <xdr:to>
      <xdr:col>4</xdr:col>
      <xdr:colOff>5438775</xdr:colOff>
      <xdr:row>21</xdr:row>
      <xdr:rowOff>57150</xdr:rowOff>
    </xdr:to>
    <xdr:sp macro="" textlink="">
      <xdr:nvSpPr>
        <xdr:cNvPr id="55" name="ZoneTexte 54"/>
        <xdr:cNvSpPr txBox="1"/>
      </xdr:nvSpPr>
      <xdr:spPr>
        <a:xfrm>
          <a:off x="5876925" y="3971924"/>
          <a:ext cx="12096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200">
              <a:solidFill>
                <a:schemeClr val="bg1"/>
              </a:solidFill>
            </a:rPr>
            <a:t>Pression relative</a:t>
          </a:r>
        </a:p>
      </xdr:txBody>
    </xdr:sp>
    <xdr:clientData/>
  </xdr:twoCellAnchor>
  <xdr:twoCellAnchor>
    <xdr:from>
      <xdr:col>4</xdr:col>
      <xdr:colOff>3524250</xdr:colOff>
      <xdr:row>21</xdr:row>
      <xdr:rowOff>123826</xdr:rowOff>
    </xdr:from>
    <xdr:to>
      <xdr:col>4</xdr:col>
      <xdr:colOff>4856250</xdr:colOff>
      <xdr:row>23</xdr:row>
      <xdr:rowOff>66826</xdr:rowOff>
    </xdr:to>
    <xdr:sp macro="" textlink="Relevés!B5">
      <xdr:nvSpPr>
        <xdr:cNvPr id="56" name="ZoneTexte 55"/>
        <xdr:cNvSpPr txBox="1"/>
      </xdr:nvSpPr>
      <xdr:spPr>
        <a:xfrm>
          <a:off x="4924425" y="4219576"/>
          <a:ext cx="1332000" cy="32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C375054-1652-43EC-943B-56EACB4B54FF}" type="TxLink">
            <a:rPr lang="en-US" sz="16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999 hPa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4781549</xdr:colOff>
      <xdr:row>21</xdr:row>
      <xdr:rowOff>122768</xdr:rowOff>
    </xdr:from>
    <xdr:to>
      <xdr:col>4</xdr:col>
      <xdr:colOff>6113549</xdr:colOff>
      <xdr:row>23</xdr:row>
      <xdr:rowOff>65768</xdr:rowOff>
    </xdr:to>
    <xdr:sp macro="" textlink="Relevés!E5">
      <xdr:nvSpPr>
        <xdr:cNvPr id="57" name="ZoneTexte 56"/>
        <xdr:cNvSpPr txBox="1"/>
      </xdr:nvSpPr>
      <xdr:spPr>
        <a:xfrm>
          <a:off x="6181724" y="4218518"/>
          <a:ext cx="1332000" cy="32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B6909A-0E9B-4E1D-8E11-C71995668B67}" type="TxLink">
            <a:rPr lang="en-US" sz="16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1010 hPa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457200</xdr:colOff>
      <xdr:row>7</xdr:row>
      <xdr:rowOff>161925</xdr:rowOff>
    </xdr:from>
    <xdr:to>
      <xdr:col>4</xdr:col>
      <xdr:colOff>1695450</xdr:colOff>
      <xdr:row>10</xdr:row>
      <xdr:rowOff>47625</xdr:rowOff>
    </xdr:to>
    <xdr:sp macro="" textlink="$G$5">
      <xdr:nvSpPr>
        <xdr:cNvPr id="60" name="Rectangle 59"/>
        <xdr:cNvSpPr/>
      </xdr:nvSpPr>
      <xdr:spPr>
        <a:xfrm>
          <a:off x="2105025" y="1590675"/>
          <a:ext cx="1238250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F47E89D-D8C0-40C7-8266-1D0EB6BDD925}" type="TxLink">
            <a:rPr lang="en-US" sz="2000" b="0" i="0" u="none" strike="noStrike">
              <a:solidFill>
                <a:srgbClr val="66FFFF"/>
              </a:solidFill>
              <a:latin typeface="Calibri"/>
              <a:cs typeface="Calibri"/>
            </a:rPr>
            <a:pPr algn="ctr"/>
            <a:t>8.2 °C</a:t>
          </a:fld>
          <a:endParaRPr lang="fr-FR" sz="2000">
            <a:solidFill>
              <a:srgbClr val="66FFFF"/>
            </a:solidFill>
          </a:endParaRPr>
        </a:p>
      </xdr:txBody>
    </xdr:sp>
    <xdr:clientData/>
  </xdr:twoCellAnchor>
  <xdr:twoCellAnchor>
    <xdr:from>
      <xdr:col>4</xdr:col>
      <xdr:colOff>266700</xdr:colOff>
      <xdr:row>12</xdr:row>
      <xdr:rowOff>152400</xdr:rowOff>
    </xdr:from>
    <xdr:to>
      <xdr:col>4</xdr:col>
      <xdr:colOff>1152525</xdr:colOff>
      <xdr:row>13</xdr:row>
      <xdr:rowOff>161925</xdr:rowOff>
    </xdr:to>
    <xdr:sp macro="" textlink="">
      <xdr:nvSpPr>
        <xdr:cNvPr id="62" name="ZoneTexte 61"/>
        <xdr:cNvSpPr txBox="1"/>
      </xdr:nvSpPr>
      <xdr:spPr>
        <a:xfrm>
          <a:off x="1914525" y="2533650"/>
          <a:ext cx="88582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000">
              <a:solidFill>
                <a:schemeClr val="bg1"/>
              </a:solidFill>
            </a:rPr>
            <a:t>T°</a:t>
          </a:r>
          <a:r>
            <a:rPr lang="fr-FR" sz="1000" baseline="0">
              <a:solidFill>
                <a:schemeClr val="bg1"/>
              </a:solidFill>
            </a:rPr>
            <a:t> </a:t>
          </a:r>
          <a:r>
            <a:rPr lang="fr-FR" sz="1000">
              <a:solidFill>
                <a:schemeClr val="bg1"/>
              </a:solidFill>
            </a:rPr>
            <a:t>Ressentie</a:t>
          </a:r>
        </a:p>
      </xdr:txBody>
    </xdr:sp>
    <xdr:clientData/>
  </xdr:twoCellAnchor>
  <xdr:twoCellAnchor>
    <xdr:from>
      <xdr:col>4</xdr:col>
      <xdr:colOff>1409700</xdr:colOff>
      <xdr:row>12</xdr:row>
      <xdr:rowOff>171450</xdr:rowOff>
    </xdr:from>
    <xdr:to>
      <xdr:col>4</xdr:col>
      <xdr:colOff>2273700</xdr:colOff>
      <xdr:row>13</xdr:row>
      <xdr:rowOff>133350</xdr:rowOff>
    </xdr:to>
    <xdr:sp macro="" textlink="">
      <xdr:nvSpPr>
        <xdr:cNvPr id="65" name="ZoneTexte 64"/>
        <xdr:cNvSpPr txBox="1"/>
      </xdr:nvSpPr>
      <xdr:spPr>
        <a:xfrm>
          <a:off x="3057525" y="2552700"/>
          <a:ext cx="864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000">
              <a:solidFill>
                <a:schemeClr val="bg1"/>
              </a:solidFill>
            </a:rPr>
            <a:t>Humidité Ext</a:t>
          </a:r>
        </a:p>
      </xdr:txBody>
    </xdr:sp>
    <xdr:clientData/>
  </xdr:twoCellAnchor>
  <xdr:twoCellAnchor>
    <xdr:from>
      <xdr:col>4</xdr:col>
      <xdr:colOff>2514600</xdr:colOff>
      <xdr:row>12</xdr:row>
      <xdr:rowOff>171450</xdr:rowOff>
    </xdr:from>
    <xdr:to>
      <xdr:col>4</xdr:col>
      <xdr:colOff>3450600</xdr:colOff>
      <xdr:row>13</xdr:row>
      <xdr:rowOff>133350</xdr:rowOff>
    </xdr:to>
    <xdr:sp macro="" textlink="">
      <xdr:nvSpPr>
        <xdr:cNvPr id="67" name="ZoneTexte 66"/>
        <xdr:cNvSpPr txBox="1"/>
      </xdr:nvSpPr>
      <xdr:spPr>
        <a:xfrm>
          <a:off x="4162425" y="2552700"/>
          <a:ext cx="936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000">
              <a:solidFill>
                <a:schemeClr val="bg1"/>
              </a:solidFill>
            </a:rPr>
            <a:t>Moyenne vent</a:t>
          </a:r>
        </a:p>
      </xdr:txBody>
    </xdr:sp>
    <xdr:clientData/>
  </xdr:twoCellAnchor>
  <xdr:twoCellAnchor>
    <xdr:from>
      <xdr:col>4</xdr:col>
      <xdr:colOff>352425</xdr:colOff>
      <xdr:row>13</xdr:row>
      <xdr:rowOff>142875</xdr:rowOff>
    </xdr:from>
    <xdr:to>
      <xdr:col>4</xdr:col>
      <xdr:colOff>1057275</xdr:colOff>
      <xdr:row>14</xdr:row>
      <xdr:rowOff>123825</xdr:rowOff>
    </xdr:to>
    <xdr:sp macro="" textlink="Relevés!H5">
      <xdr:nvSpPr>
        <xdr:cNvPr id="69" name="ZoneTexte 68"/>
        <xdr:cNvSpPr txBox="1"/>
      </xdr:nvSpPr>
      <xdr:spPr>
        <a:xfrm>
          <a:off x="2000250" y="2714625"/>
          <a:ext cx="7048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C25621-0FF6-4D46-8712-D220A68BE2EA}" type="TxLink">
            <a:rPr lang="en-US" sz="1000" b="0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5.7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1295400</xdr:colOff>
      <xdr:row>13</xdr:row>
      <xdr:rowOff>142875</xdr:rowOff>
    </xdr:from>
    <xdr:to>
      <xdr:col>4</xdr:col>
      <xdr:colOff>1871400</xdr:colOff>
      <xdr:row>14</xdr:row>
      <xdr:rowOff>96375</xdr:rowOff>
    </xdr:to>
    <xdr:sp macro="" textlink="Relevés!AB5">
      <xdr:nvSpPr>
        <xdr:cNvPr id="71" name="ZoneTexte 70"/>
        <xdr:cNvSpPr txBox="1"/>
      </xdr:nvSpPr>
      <xdr:spPr>
        <a:xfrm>
          <a:off x="2943225" y="2714625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FE7ACDA-7184-4B96-A403-1DE944755B8E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60 %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2609850</xdr:colOff>
      <xdr:row>13</xdr:row>
      <xdr:rowOff>133350</xdr:rowOff>
    </xdr:from>
    <xdr:to>
      <xdr:col>4</xdr:col>
      <xdr:colOff>3365850</xdr:colOff>
      <xdr:row>14</xdr:row>
      <xdr:rowOff>95250</xdr:rowOff>
    </xdr:to>
    <xdr:sp macro="" textlink="Relevés!U5">
      <xdr:nvSpPr>
        <xdr:cNvPr id="72" name="ZoneTexte 71"/>
        <xdr:cNvSpPr txBox="1"/>
      </xdr:nvSpPr>
      <xdr:spPr>
        <a:xfrm>
          <a:off x="4257675" y="2705100"/>
          <a:ext cx="756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4695D9A-C6BB-4624-B8E9-3112F1983252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l"/>
            <a:t>7.0 km/h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1781175</xdr:colOff>
      <xdr:row>13</xdr:row>
      <xdr:rowOff>142875</xdr:rowOff>
    </xdr:from>
    <xdr:to>
      <xdr:col>4</xdr:col>
      <xdr:colOff>2357175</xdr:colOff>
      <xdr:row>14</xdr:row>
      <xdr:rowOff>96375</xdr:rowOff>
    </xdr:to>
    <xdr:sp macro="" textlink="Relevés!AF5">
      <xdr:nvSpPr>
        <xdr:cNvPr id="81" name="ZoneTexte 80"/>
        <xdr:cNvSpPr txBox="1"/>
      </xdr:nvSpPr>
      <xdr:spPr>
        <a:xfrm>
          <a:off x="3429000" y="2714625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C5B5654-1445-492E-909A-A3984689C8C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89 %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6372225</xdr:colOff>
      <xdr:row>20</xdr:row>
      <xdr:rowOff>57149</xdr:rowOff>
    </xdr:from>
    <xdr:to>
      <xdr:col>4</xdr:col>
      <xdr:colOff>7124700</xdr:colOff>
      <xdr:row>21</xdr:row>
      <xdr:rowOff>9525</xdr:rowOff>
    </xdr:to>
    <xdr:sp macro="" textlink="">
      <xdr:nvSpPr>
        <xdr:cNvPr id="14" name="ZoneTexte 13"/>
        <xdr:cNvSpPr txBox="1"/>
      </xdr:nvSpPr>
      <xdr:spPr>
        <a:xfrm>
          <a:off x="7772400" y="3962399"/>
          <a:ext cx="752475" cy="142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>
              <a:solidFill>
                <a:schemeClr val="bg1"/>
              </a:solidFill>
            </a:rPr>
            <a:t>Prévisions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32</xdr:row>
          <xdr:rowOff>57150</xdr:rowOff>
        </xdr:from>
        <xdr:to>
          <xdr:col>6</xdr:col>
          <xdr:colOff>628650</xdr:colOff>
          <xdr:row>33</xdr:row>
          <xdr:rowOff>142875</xdr:rowOff>
        </xdr:to>
        <xdr:sp macro="" textlink="">
          <xdr:nvSpPr>
            <xdr:cNvPr id="154645" name="Nuageux" hidden="1">
              <a:extLst>
                <a:ext uri="{63B3BB69-23CF-44E3-9099-C40C66FF867C}">
                  <a14:compatExt spid="_x0000_s154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31</xdr:row>
          <xdr:rowOff>9525</xdr:rowOff>
        </xdr:from>
        <xdr:to>
          <xdr:col>6</xdr:col>
          <xdr:colOff>657225</xdr:colOff>
          <xdr:row>32</xdr:row>
          <xdr:rowOff>95250</xdr:rowOff>
        </xdr:to>
        <xdr:sp macro="" textlink="">
          <xdr:nvSpPr>
            <xdr:cNvPr id="154646" name="Eclaircies" hidden="1">
              <a:extLst>
                <a:ext uri="{63B3BB69-23CF-44E3-9099-C40C66FF867C}">
                  <a14:compatExt spid="_x0000_s154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35</xdr:row>
          <xdr:rowOff>9525</xdr:rowOff>
        </xdr:from>
        <xdr:to>
          <xdr:col>6</xdr:col>
          <xdr:colOff>390525</xdr:colOff>
          <xdr:row>36</xdr:row>
          <xdr:rowOff>95250</xdr:rowOff>
        </xdr:to>
        <xdr:sp macro="" textlink="">
          <xdr:nvSpPr>
            <xdr:cNvPr id="154647" name="Pluie" hidden="1">
              <a:extLst>
                <a:ext uri="{63B3BB69-23CF-44E3-9099-C40C66FF867C}">
                  <a14:compatExt spid="_x0000_s154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36</xdr:row>
          <xdr:rowOff>38100</xdr:rowOff>
        </xdr:from>
        <xdr:to>
          <xdr:col>6</xdr:col>
          <xdr:colOff>476250</xdr:colOff>
          <xdr:row>37</xdr:row>
          <xdr:rowOff>123825</xdr:rowOff>
        </xdr:to>
        <xdr:sp macro="" textlink="">
          <xdr:nvSpPr>
            <xdr:cNvPr id="154648" name="Orage" hidden="1">
              <a:extLst>
                <a:ext uri="{63B3BB69-23CF-44E3-9099-C40C66FF867C}">
                  <a14:compatExt spid="_x0000_s154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30</xdr:row>
          <xdr:rowOff>9525</xdr:rowOff>
        </xdr:from>
        <xdr:to>
          <xdr:col>6</xdr:col>
          <xdr:colOff>428625</xdr:colOff>
          <xdr:row>31</xdr:row>
          <xdr:rowOff>95250</xdr:rowOff>
        </xdr:to>
        <xdr:sp macro="" textlink="">
          <xdr:nvSpPr>
            <xdr:cNvPr id="154649" name="Soleil" hidden="1">
              <a:extLst>
                <a:ext uri="{63B3BB69-23CF-44E3-9099-C40C66FF867C}">
                  <a14:compatExt spid="_x0000_s154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37</xdr:row>
          <xdr:rowOff>133350</xdr:rowOff>
        </xdr:from>
        <xdr:to>
          <xdr:col>6</xdr:col>
          <xdr:colOff>466725</xdr:colOff>
          <xdr:row>39</xdr:row>
          <xdr:rowOff>28575</xdr:rowOff>
        </xdr:to>
        <xdr:sp macro="" textlink="">
          <xdr:nvSpPr>
            <xdr:cNvPr id="154652" name="Neige" hidden="1">
              <a:extLst>
                <a:ext uri="{63B3BB69-23CF-44E3-9099-C40C66FF867C}">
                  <a14:compatExt spid="_x0000_s15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33</xdr:row>
          <xdr:rowOff>123825</xdr:rowOff>
        </xdr:from>
        <xdr:to>
          <xdr:col>6</xdr:col>
          <xdr:colOff>581025</xdr:colOff>
          <xdr:row>35</xdr:row>
          <xdr:rowOff>19050</xdr:rowOff>
        </xdr:to>
        <xdr:sp macro="" textlink="">
          <xdr:nvSpPr>
            <xdr:cNvPr id="154653" name="Averses" hidden="1">
              <a:extLst>
                <a:ext uri="{63B3BB69-23CF-44E3-9099-C40C66FF867C}">
                  <a14:compatExt spid="_x0000_s15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8" name="Neige1" hidden="1">
              <a:extLst>
                <a:ext uri="{63B3BB69-23CF-44E3-9099-C40C66FF867C}">
                  <a14:compatExt spid="_x0000_s154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5829300</xdr:colOff>
      <xdr:row>12</xdr:row>
      <xdr:rowOff>171451</xdr:rowOff>
    </xdr:from>
    <xdr:to>
      <xdr:col>4</xdr:col>
      <xdr:colOff>6254100</xdr:colOff>
      <xdr:row>19</xdr:row>
      <xdr:rowOff>152401</xdr:rowOff>
    </xdr:to>
    <xdr:sp macro="" textlink="">
      <xdr:nvSpPr>
        <xdr:cNvPr id="395" name="Rectangle 394"/>
        <xdr:cNvSpPr/>
      </xdr:nvSpPr>
      <xdr:spPr>
        <a:xfrm>
          <a:off x="722947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5829300</xdr:colOff>
      <xdr:row>12</xdr:row>
      <xdr:rowOff>178595</xdr:rowOff>
    </xdr:from>
    <xdr:to>
      <xdr:col>4</xdr:col>
      <xdr:colOff>6257925</xdr:colOff>
      <xdr:row>19</xdr:row>
      <xdr:rowOff>169070</xdr:rowOff>
    </xdr:to>
    <xdr:graphicFrame macro="">
      <xdr:nvGraphicFramePr>
        <xdr:cNvPr id="396" name="Graphique 3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5086350</xdr:colOff>
      <xdr:row>12</xdr:row>
      <xdr:rowOff>171451</xdr:rowOff>
    </xdr:from>
    <xdr:to>
      <xdr:col>4</xdr:col>
      <xdr:colOff>5511150</xdr:colOff>
      <xdr:row>19</xdr:row>
      <xdr:rowOff>152401</xdr:rowOff>
    </xdr:to>
    <xdr:sp macro="" textlink="">
      <xdr:nvSpPr>
        <xdr:cNvPr id="397" name="Rectangle 396"/>
        <xdr:cNvSpPr/>
      </xdr:nvSpPr>
      <xdr:spPr>
        <a:xfrm>
          <a:off x="648652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5100639</xdr:colOff>
      <xdr:row>12</xdr:row>
      <xdr:rowOff>178594</xdr:rowOff>
    </xdr:from>
    <xdr:to>
      <xdr:col>4</xdr:col>
      <xdr:colOff>5505450</xdr:colOff>
      <xdr:row>19</xdr:row>
      <xdr:rowOff>166688</xdr:rowOff>
    </xdr:to>
    <xdr:graphicFrame macro="">
      <xdr:nvGraphicFramePr>
        <xdr:cNvPr id="398" name="Graphique 3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4343400</xdr:colOff>
      <xdr:row>12</xdr:row>
      <xdr:rowOff>171451</xdr:rowOff>
    </xdr:from>
    <xdr:to>
      <xdr:col>4</xdr:col>
      <xdr:colOff>4768200</xdr:colOff>
      <xdr:row>19</xdr:row>
      <xdr:rowOff>152401</xdr:rowOff>
    </xdr:to>
    <xdr:sp macro="" textlink="">
      <xdr:nvSpPr>
        <xdr:cNvPr id="399" name="Rectangle 398"/>
        <xdr:cNvSpPr/>
      </xdr:nvSpPr>
      <xdr:spPr>
        <a:xfrm>
          <a:off x="574357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4343400</xdr:colOff>
      <xdr:row>12</xdr:row>
      <xdr:rowOff>171450</xdr:rowOff>
    </xdr:from>
    <xdr:to>
      <xdr:col>4</xdr:col>
      <xdr:colOff>4762499</xdr:colOff>
      <xdr:row>19</xdr:row>
      <xdr:rowOff>169069</xdr:rowOff>
    </xdr:to>
    <xdr:graphicFrame macro="">
      <xdr:nvGraphicFramePr>
        <xdr:cNvPr id="400" name="Graphique 3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6572250</xdr:colOff>
      <xdr:row>12</xdr:row>
      <xdr:rowOff>171451</xdr:rowOff>
    </xdr:from>
    <xdr:to>
      <xdr:col>4</xdr:col>
      <xdr:colOff>6997050</xdr:colOff>
      <xdr:row>19</xdr:row>
      <xdr:rowOff>152401</xdr:rowOff>
    </xdr:to>
    <xdr:sp macro="" textlink="">
      <xdr:nvSpPr>
        <xdr:cNvPr id="401" name="Rectangle 400"/>
        <xdr:cNvSpPr/>
      </xdr:nvSpPr>
      <xdr:spPr>
        <a:xfrm>
          <a:off x="797242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6572250</xdr:colOff>
      <xdr:row>12</xdr:row>
      <xdr:rowOff>171451</xdr:rowOff>
    </xdr:from>
    <xdr:to>
      <xdr:col>4</xdr:col>
      <xdr:colOff>7000875</xdr:colOff>
      <xdr:row>19</xdr:row>
      <xdr:rowOff>171451</xdr:rowOff>
    </xdr:to>
    <xdr:graphicFrame macro="">
      <xdr:nvGraphicFramePr>
        <xdr:cNvPr id="402" name="Graphique 4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4</xdr:col>
      <xdr:colOff>6572250</xdr:colOff>
      <xdr:row>12</xdr:row>
      <xdr:rowOff>171451</xdr:rowOff>
    </xdr:from>
    <xdr:to>
      <xdr:col>4</xdr:col>
      <xdr:colOff>7000935</xdr:colOff>
      <xdr:row>19</xdr:row>
      <xdr:rowOff>162111</xdr:rowOff>
    </xdr:to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0075" y="2552701"/>
          <a:ext cx="428685" cy="1324160"/>
        </a:xfrm>
        <a:prstGeom prst="rect">
          <a:avLst/>
        </a:prstGeom>
      </xdr:spPr>
    </xdr:pic>
    <xdr:clientData/>
  </xdr:twoCellAnchor>
  <xdr:twoCellAnchor editAs="oneCell">
    <xdr:from>
      <xdr:col>4</xdr:col>
      <xdr:colOff>4346575</xdr:colOff>
      <xdr:row>12</xdr:row>
      <xdr:rowOff>161926</xdr:rowOff>
    </xdr:from>
    <xdr:to>
      <xdr:col>4</xdr:col>
      <xdr:colOff>4775260</xdr:colOff>
      <xdr:row>19</xdr:row>
      <xdr:rowOff>152401</xdr:rowOff>
    </xdr:to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4400" y="2543176"/>
          <a:ext cx="428685" cy="1323975"/>
        </a:xfrm>
        <a:prstGeom prst="rect">
          <a:avLst/>
        </a:prstGeom>
      </xdr:spPr>
    </xdr:pic>
    <xdr:clientData/>
  </xdr:twoCellAnchor>
  <xdr:twoCellAnchor editAs="oneCell">
    <xdr:from>
      <xdr:col>4</xdr:col>
      <xdr:colOff>5086350</xdr:colOff>
      <xdr:row>12</xdr:row>
      <xdr:rowOff>161926</xdr:rowOff>
    </xdr:from>
    <xdr:to>
      <xdr:col>4</xdr:col>
      <xdr:colOff>5515035</xdr:colOff>
      <xdr:row>19</xdr:row>
      <xdr:rowOff>152586</xdr:rowOff>
    </xdr:to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2543176"/>
          <a:ext cx="428685" cy="1324160"/>
        </a:xfrm>
        <a:prstGeom prst="rect">
          <a:avLst/>
        </a:prstGeom>
      </xdr:spPr>
    </xdr:pic>
    <xdr:clientData/>
  </xdr:twoCellAnchor>
  <xdr:twoCellAnchor editAs="oneCell">
    <xdr:from>
      <xdr:col>4</xdr:col>
      <xdr:colOff>5829300</xdr:colOff>
      <xdr:row>12</xdr:row>
      <xdr:rowOff>168276</xdr:rowOff>
    </xdr:from>
    <xdr:to>
      <xdr:col>4</xdr:col>
      <xdr:colOff>6257985</xdr:colOff>
      <xdr:row>19</xdr:row>
      <xdr:rowOff>158936</xdr:rowOff>
    </xdr:to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7125" y="2549526"/>
          <a:ext cx="428685" cy="1324160"/>
        </a:xfrm>
        <a:prstGeom prst="rect">
          <a:avLst/>
        </a:prstGeom>
      </xdr:spPr>
    </xdr:pic>
    <xdr:clientData/>
  </xdr:twoCellAnchor>
  <xdr:twoCellAnchor>
    <xdr:from>
      <xdr:col>4</xdr:col>
      <xdr:colOff>4238625</xdr:colOff>
      <xdr:row>12</xdr:row>
      <xdr:rowOff>9525</xdr:rowOff>
    </xdr:from>
    <xdr:to>
      <xdr:col>4</xdr:col>
      <xdr:colOff>4886625</xdr:colOff>
      <xdr:row>12</xdr:row>
      <xdr:rowOff>142875</xdr:rowOff>
    </xdr:to>
    <xdr:sp macro="" textlink="$G$12">
      <xdr:nvSpPr>
        <xdr:cNvPr id="408" name="ZoneTexte 407"/>
        <xdr:cNvSpPr txBox="1"/>
      </xdr:nvSpPr>
      <xdr:spPr>
        <a:xfrm>
          <a:off x="5638800" y="2390775"/>
          <a:ext cx="64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C5E6AF-BE86-4DC7-AB94-C74B75061921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3.5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6457950</xdr:colOff>
      <xdr:row>12</xdr:row>
      <xdr:rowOff>9525</xdr:rowOff>
    </xdr:from>
    <xdr:to>
      <xdr:col>4</xdr:col>
      <xdr:colOff>7105950</xdr:colOff>
      <xdr:row>12</xdr:row>
      <xdr:rowOff>142875</xdr:rowOff>
    </xdr:to>
    <xdr:sp macro="" textlink="$G$18">
      <xdr:nvSpPr>
        <xdr:cNvPr id="409" name="ZoneTexte 408"/>
        <xdr:cNvSpPr txBox="1"/>
      </xdr:nvSpPr>
      <xdr:spPr>
        <a:xfrm>
          <a:off x="7858125" y="2390775"/>
          <a:ext cx="64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D3CE126-4883-415C-8A9E-DD642F8EA6F1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173.3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4972050</xdr:colOff>
      <xdr:row>12</xdr:row>
      <xdr:rowOff>9525</xdr:rowOff>
    </xdr:from>
    <xdr:to>
      <xdr:col>4</xdr:col>
      <xdr:colOff>5620050</xdr:colOff>
      <xdr:row>12</xdr:row>
      <xdr:rowOff>142875</xdr:rowOff>
    </xdr:to>
    <xdr:sp macro="" textlink="$G$14">
      <xdr:nvSpPr>
        <xdr:cNvPr id="410" name="ZoneTexte 409"/>
        <xdr:cNvSpPr txBox="1"/>
      </xdr:nvSpPr>
      <xdr:spPr>
        <a:xfrm>
          <a:off x="6372225" y="2390775"/>
          <a:ext cx="64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1DFD00-7AE6-46A5-B6EF-6676735EADE2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11.7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5695950</xdr:colOff>
      <xdr:row>12</xdr:row>
      <xdr:rowOff>9525</xdr:rowOff>
    </xdr:from>
    <xdr:to>
      <xdr:col>4</xdr:col>
      <xdr:colOff>6415950</xdr:colOff>
      <xdr:row>12</xdr:row>
      <xdr:rowOff>142875</xdr:rowOff>
    </xdr:to>
    <xdr:sp macro="" textlink="$G$16">
      <xdr:nvSpPr>
        <xdr:cNvPr id="411" name="ZoneTexte 410"/>
        <xdr:cNvSpPr txBox="1"/>
      </xdr:nvSpPr>
      <xdr:spPr>
        <a:xfrm>
          <a:off x="7096125" y="2390775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D05A5E-3954-423F-B42C-39A2ECBF3142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81.0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5486400</xdr:colOff>
          <xdr:row>27</xdr:row>
          <xdr:rowOff>123825</xdr:rowOff>
        </xdr:from>
        <xdr:to>
          <xdr:col>4</xdr:col>
          <xdr:colOff>6219825</xdr:colOff>
          <xdr:row>29</xdr:row>
          <xdr:rowOff>152400</xdr:rowOff>
        </xdr:to>
        <xdr:sp macro="" textlink="">
          <xdr:nvSpPr>
            <xdr:cNvPr id="154660" name="Button 36" hidden="1">
              <a:extLst>
                <a:ext uri="{63B3BB69-23CF-44E3-9099-C40C66FF867C}">
                  <a14:compatExt spid="_x0000_s154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1266825</xdr:colOff>
      <xdr:row>22</xdr:row>
      <xdr:rowOff>9525</xdr:rowOff>
    </xdr:from>
    <xdr:to>
      <xdr:col>4</xdr:col>
      <xdr:colOff>1762125</xdr:colOff>
      <xdr:row>22</xdr:row>
      <xdr:rowOff>152400</xdr:rowOff>
    </xdr:to>
    <xdr:sp macro="" textlink="">
      <xdr:nvSpPr>
        <xdr:cNvPr id="8" name="ZoneTexte 7"/>
        <xdr:cNvSpPr txBox="1"/>
      </xdr:nvSpPr>
      <xdr:spPr>
        <a:xfrm>
          <a:off x="2781300" y="4295775"/>
          <a:ext cx="4953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Lune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34</xdr:row>
          <xdr:rowOff>47625</xdr:rowOff>
        </xdr:from>
        <xdr:to>
          <xdr:col>3</xdr:col>
          <xdr:colOff>142875</xdr:colOff>
          <xdr:row>35</xdr:row>
          <xdr:rowOff>114300</xdr:rowOff>
        </xdr:to>
        <xdr:sp macro="" textlink="">
          <xdr:nvSpPr>
            <xdr:cNvPr id="154628" name="NouvelleLune" hidden="1">
              <a:extLst>
                <a:ext uri="{63B3BB69-23CF-44E3-9099-C40C66FF867C}">
                  <a14:compatExt spid="_x0000_s154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21</xdr:row>
          <xdr:rowOff>57150</xdr:rowOff>
        </xdr:from>
        <xdr:to>
          <xdr:col>4</xdr:col>
          <xdr:colOff>2047875</xdr:colOff>
          <xdr:row>23</xdr:row>
          <xdr:rowOff>57150</xdr:rowOff>
        </xdr:to>
        <xdr:sp macro="" textlink="">
          <xdr:nvSpPr>
            <xdr:cNvPr id="154639" name="Nouvelle_lune" hidden="1">
              <a:extLst>
                <a:ext uri="{63B3BB69-23CF-44E3-9099-C40C66FF867C}">
                  <a14:compatExt spid="_x0000_s154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5419725</xdr:colOff>
      <xdr:row>16</xdr:row>
      <xdr:rowOff>76200</xdr:rowOff>
    </xdr:from>
    <xdr:to>
      <xdr:col>4</xdr:col>
      <xdr:colOff>5924550</xdr:colOff>
      <xdr:row>17</xdr:row>
      <xdr:rowOff>47626</xdr:rowOff>
    </xdr:to>
    <xdr:sp macro="" textlink="">
      <xdr:nvSpPr>
        <xdr:cNvPr id="104" name="ZoneTexte 103"/>
        <xdr:cNvSpPr txBox="1"/>
      </xdr:nvSpPr>
      <xdr:spPr>
        <a:xfrm>
          <a:off x="7067550" y="3219450"/>
          <a:ext cx="504825" cy="1619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>
              <a:solidFill>
                <a:schemeClr val="bg1"/>
              </a:solidFill>
            </a:rPr>
            <a:t>Pluie</a:t>
          </a:r>
        </a:p>
      </xdr:txBody>
    </xdr:sp>
    <xdr:clientData/>
  </xdr:twoCellAnchor>
  <xdr:twoCellAnchor>
    <xdr:from>
      <xdr:col>4</xdr:col>
      <xdr:colOff>57150</xdr:colOff>
      <xdr:row>15</xdr:row>
      <xdr:rowOff>152400</xdr:rowOff>
    </xdr:from>
    <xdr:to>
      <xdr:col>4</xdr:col>
      <xdr:colOff>561150</xdr:colOff>
      <xdr:row>16</xdr:row>
      <xdr:rowOff>104775</xdr:rowOff>
    </xdr:to>
    <xdr:sp macro="" textlink="">
      <xdr:nvSpPr>
        <xdr:cNvPr id="106" name="ZoneTexte 105"/>
        <xdr:cNvSpPr txBox="1"/>
      </xdr:nvSpPr>
      <xdr:spPr>
        <a:xfrm>
          <a:off x="1704975" y="3105150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chemeClr val="bg1"/>
              </a:solidFill>
            </a:rPr>
            <a:t>Aube</a:t>
          </a:r>
        </a:p>
      </xdr:txBody>
    </xdr:sp>
    <xdr:clientData/>
  </xdr:twoCellAnchor>
  <xdr:twoCellAnchor>
    <xdr:from>
      <xdr:col>4</xdr:col>
      <xdr:colOff>66675</xdr:colOff>
      <xdr:row>16</xdr:row>
      <xdr:rowOff>104775</xdr:rowOff>
    </xdr:from>
    <xdr:to>
      <xdr:col>4</xdr:col>
      <xdr:colOff>570675</xdr:colOff>
      <xdr:row>17</xdr:row>
      <xdr:rowOff>57150</xdr:rowOff>
    </xdr:to>
    <xdr:sp macro="" textlink="$J$35">
      <xdr:nvSpPr>
        <xdr:cNvPr id="107" name="ZoneTexte 106"/>
        <xdr:cNvSpPr txBox="1"/>
      </xdr:nvSpPr>
      <xdr:spPr>
        <a:xfrm>
          <a:off x="1714500" y="3248025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3A53E3-2BCA-4123-A831-5FB09B4D00F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123825</xdr:colOff>
      <xdr:row>18</xdr:row>
      <xdr:rowOff>171450</xdr:rowOff>
    </xdr:from>
    <xdr:to>
      <xdr:col>4</xdr:col>
      <xdr:colOff>619125</xdr:colOff>
      <xdr:row>19</xdr:row>
      <xdr:rowOff>114300</xdr:rowOff>
    </xdr:to>
    <xdr:sp macro="" textlink="">
      <xdr:nvSpPr>
        <xdr:cNvPr id="109" name="ZoneTexte 108"/>
        <xdr:cNvSpPr txBox="1"/>
      </xdr:nvSpPr>
      <xdr:spPr>
        <a:xfrm>
          <a:off x="1771650" y="3695700"/>
          <a:ext cx="4953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Lever</a:t>
          </a:r>
        </a:p>
      </xdr:txBody>
    </xdr:sp>
    <xdr:clientData/>
  </xdr:twoCellAnchor>
  <xdr:twoCellAnchor>
    <xdr:from>
      <xdr:col>4</xdr:col>
      <xdr:colOff>695325</xdr:colOff>
      <xdr:row>15</xdr:row>
      <xdr:rowOff>152400</xdr:rowOff>
    </xdr:from>
    <xdr:to>
      <xdr:col>4</xdr:col>
      <xdr:colOff>1559325</xdr:colOff>
      <xdr:row>16</xdr:row>
      <xdr:rowOff>104775</xdr:rowOff>
    </xdr:to>
    <xdr:sp macro="" textlink="">
      <xdr:nvSpPr>
        <xdr:cNvPr id="113" name="ZoneTexte 112"/>
        <xdr:cNvSpPr txBox="1"/>
      </xdr:nvSpPr>
      <xdr:spPr>
        <a:xfrm>
          <a:off x="2343150" y="3105150"/>
          <a:ext cx="86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chemeClr val="bg1"/>
              </a:solidFill>
            </a:rPr>
            <a:t>Durée soleil</a:t>
          </a:r>
        </a:p>
      </xdr:txBody>
    </xdr:sp>
    <xdr:clientData/>
  </xdr:twoCellAnchor>
  <xdr:twoCellAnchor>
    <xdr:from>
      <xdr:col>4</xdr:col>
      <xdr:colOff>866775</xdr:colOff>
      <xdr:row>16</xdr:row>
      <xdr:rowOff>104775</xdr:rowOff>
    </xdr:from>
    <xdr:to>
      <xdr:col>4</xdr:col>
      <xdr:colOff>1370775</xdr:colOff>
      <xdr:row>17</xdr:row>
      <xdr:rowOff>57150</xdr:rowOff>
    </xdr:to>
    <xdr:sp macro="" textlink="$L$35">
      <xdr:nvSpPr>
        <xdr:cNvPr id="114" name="ZoneTexte 113"/>
        <xdr:cNvSpPr txBox="1"/>
      </xdr:nvSpPr>
      <xdr:spPr>
        <a:xfrm>
          <a:off x="2514600" y="3248025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0325BB-F66D-4DDF-A35E-D5DBF4BF701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123825</xdr:colOff>
      <xdr:row>19</xdr:row>
      <xdr:rowOff>123825</xdr:rowOff>
    </xdr:from>
    <xdr:to>
      <xdr:col>4</xdr:col>
      <xdr:colOff>627825</xdr:colOff>
      <xdr:row>20</xdr:row>
      <xdr:rowOff>76200</xdr:rowOff>
    </xdr:to>
    <xdr:sp macro="" textlink="$K$35">
      <xdr:nvSpPr>
        <xdr:cNvPr id="89" name="ZoneTexte 88"/>
        <xdr:cNvSpPr txBox="1"/>
      </xdr:nvSpPr>
      <xdr:spPr>
        <a:xfrm>
          <a:off x="1771650" y="3838575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D399FA3-3C9A-44A1-9A32-318D0106407E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1657350</xdr:colOff>
      <xdr:row>15</xdr:row>
      <xdr:rowOff>152400</xdr:rowOff>
    </xdr:from>
    <xdr:to>
      <xdr:col>4</xdr:col>
      <xdr:colOff>2152650</xdr:colOff>
      <xdr:row>16</xdr:row>
      <xdr:rowOff>95250</xdr:rowOff>
    </xdr:to>
    <xdr:sp macro="" textlink="">
      <xdr:nvSpPr>
        <xdr:cNvPr id="94" name="ZoneTexte 93"/>
        <xdr:cNvSpPr txBox="1"/>
      </xdr:nvSpPr>
      <xdr:spPr>
        <a:xfrm>
          <a:off x="3305175" y="3105150"/>
          <a:ext cx="4953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rgbClr val="FFFF00"/>
              </a:solidFill>
            </a:rPr>
            <a:t>Zénit</a:t>
          </a:r>
        </a:p>
      </xdr:txBody>
    </xdr:sp>
    <xdr:clientData/>
  </xdr:twoCellAnchor>
  <xdr:twoCellAnchor>
    <xdr:from>
      <xdr:col>4</xdr:col>
      <xdr:colOff>1647825</xdr:colOff>
      <xdr:row>16</xdr:row>
      <xdr:rowOff>104775</xdr:rowOff>
    </xdr:from>
    <xdr:to>
      <xdr:col>4</xdr:col>
      <xdr:colOff>2151825</xdr:colOff>
      <xdr:row>17</xdr:row>
      <xdr:rowOff>57150</xdr:rowOff>
    </xdr:to>
    <xdr:sp macro="" textlink="$M$35">
      <xdr:nvSpPr>
        <xdr:cNvPr id="95" name="ZoneTexte 94"/>
        <xdr:cNvSpPr txBox="1"/>
      </xdr:nvSpPr>
      <xdr:spPr>
        <a:xfrm>
          <a:off x="3295650" y="3248025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D1FCEA-EB32-4EB1-88F8-FDD04905E459}" type="TxLink">
            <a:rPr lang="en-US" sz="1100" b="0" i="0" u="none" strike="noStrike">
              <a:solidFill>
                <a:srgbClr val="FFFF00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3076575</xdr:colOff>
      <xdr:row>18</xdr:row>
      <xdr:rowOff>161925</xdr:rowOff>
    </xdr:from>
    <xdr:to>
      <xdr:col>4</xdr:col>
      <xdr:colOff>3760575</xdr:colOff>
      <xdr:row>19</xdr:row>
      <xdr:rowOff>104775</xdr:rowOff>
    </xdr:to>
    <xdr:sp macro="" textlink="">
      <xdr:nvSpPr>
        <xdr:cNvPr id="96" name="ZoneTexte 95"/>
        <xdr:cNvSpPr txBox="1"/>
      </xdr:nvSpPr>
      <xdr:spPr>
        <a:xfrm>
          <a:off x="4724400" y="3686175"/>
          <a:ext cx="684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Coucher</a:t>
          </a:r>
        </a:p>
      </xdr:txBody>
    </xdr:sp>
    <xdr:clientData/>
  </xdr:twoCellAnchor>
  <xdr:twoCellAnchor>
    <xdr:from>
      <xdr:col>4</xdr:col>
      <xdr:colOff>3152775</xdr:colOff>
      <xdr:row>19</xdr:row>
      <xdr:rowOff>114300</xdr:rowOff>
    </xdr:from>
    <xdr:to>
      <xdr:col>4</xdr:col>
      <xdr:colOff>3656775</xdr:colOff>
      <xdr:row>20</xdr:row>
      <xdr:rowOff>66675</xdr:rowOff>
    </xdr:to>
    <xdr:sp macro="" textlink="$O$35">
      <xdr:nvSpPr>
        <xdr:cNvPr id="97" name="ZoneTexte 96"/>
        <xdr:cNvSpPr txBox="1"/>
      </xdr:nvSpPr>
      <xdr:spPr>
        <a:xfrm>
          <a:off x="4800600" y="3829050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90F5054-114B-471D-95C4-3A4B85BFAE8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3038475</xdr:colOff>
      <xdr:row>15</xdr:row>
      <xdr:rowOff>152400</xdr:rowOff>
    </xdr:from>
    <xdr:to>
      <xdr:col>4</xdr:col>
      <xdr:colOff>3866475</xdr:colOff>
      <xdr:row>16</xdr:row>
      <xdr:rowOff>95250</xdr:rowOff>
    </xdr:to>
    <xdr:sp macro="" textlink="">
      <xdr:nvSpPr>
        <xdr:cNvPr id="100" name="ZoneTexte 99"/>
        <xdr:cNvSpPr txBox="1"/>
      </xdr:nvSpPr>
      <xdr:spPr>
        <a:xfrm>
          <a:off x="4686300" y="3105150"/>
          <a:ext cx="82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Crépuscule</a:t>
          </a:r>
        </a:p>
      </xdr:txBody>
    </xdr:sp>
    <xdr:clientData/>
  </xdr:twoCellAnchor>
  <xdr:twoCellAnchor>
    <xdr:from>
      <xdr:col>4</xdr:col>
      <xdr:colOff>3190875</xdr:colOff>
      <xdr:row>16</xdr:row>
      <xdr:rowOff>104775</xdr:rowOff>
    </xdr:from>
    <xdr:to>
      <xdr:col>4</xdr:col>
      <xdr:colOff>3694875</xdr:colOff>
      <xdr:row>17</xdr:row>
      <xdr:rowOff>57150</xdr:rowOff>
    </xdr:to>
    <xdr:sp macro="" textlink="$P$35">
      <xdr:nvSpPr>
        <xdr:cNvPr id="101" name="ZoneTexte 100"/>
        <xdr:cNvSpPr txBox="1"/>
      </xdr:nvSpPr>
      <xdr:spPr>
        <a:xfrm>
          <a:off x="4838700" y="3248025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89A8F9D-B0B1-48FA-B1EC-B3886D5CCDDA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2209800</xdr:colOff>
      <xdr:row>15</xdr:row>
      <xdr:rowOff>152400</xdr:rowOff>
    </xdr:from>
    <xdr:to>
      <xdr:col>4</xdr:col>
      <xdr:colOff>3001800</xdr:colOff>
      <xdr:row>16</xdr:row>
      <xdr:rowOff>104775</xdr:rowOff>
    </xdr:to>
    <xdr:sp macro="" textlink="">
      <xdr:nvSpPr>
        <xdr:cNvPr id="102" name="ZoneTexte 101"/>
        <xdr:cNvSpPr txBox="1"/>
      </xdr:nvSpPr>
      <xdr:spPr>
        <a:xfrm>
          <a:off x="3857625" y="3105150"/>
          <a:ext cx="792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chemeClr val="bg1"/>
              </a:solidFill>
            </a:rPr>
            <a:t>Durée jour</a:t>
          </a:r>
        </a:p>
      </xdr:txBody>
    </xdr:sp>
    <xdr:clientData/>
  </xdr:twoCellAnchor>
  <xdr:twoCellAnchor>
    <xdr:from>
      <xdr:col>4</xdr:col>
      <xdr:colOff>2324100</xdr:colOff>
      <xdr:row>16</xdr:row>
      <xdr:rowOff>104775</xdr:rowOff>
    </xdr:from>
    <xdr:to>
      <xdr:col>4</xdr:col>
      <xdr:colOff>2828100</xdr:colOff>
      <xdr:row>17</xdr:row>
      <xdr:rowOff>57150</xdr:rowOff>
    </xdr:to>
    <xdr:sp macro="" textlink="$N$35">
      <xdr:nvSpPr>
        <xdr:cNvPr id="103" name="ZoneTexte 102"/>
        <xdr:cNvSpPr txBox="1"/>
      </xdr:nvSpPr>
      <xdr:spPr>
        <a:xfrm>
          <a:off x="3971925" y="3248025"/>
          <a:ext cx="50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4F7799-9991-424B-86DE-20C68D8AEC3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#N/A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66675</xdr:colOff>
      <xdr:row>15</xdr:row>
      <xdr:rowOff>57150</xdr:rowOff>
    </xdr:from>
    <xdr:to>
      <xdr:col>4</xdr:col>
      <xdr:colOff>571500</xdr:colOff>
      <xdr:row>17</xdr:row>
      <xdr:rowOff>133350</xdr:rowOff>
    </xdr:to>
    <xdr:sp macro="" textlink="">
      <xdr:nvSpPr>
        <xdr:cNvPr id="12" name="Rectangle 11"/>
        <xdr:cNvSpPr/>
      </xdr:nvSpPr>
      <xdr:spPr>
        <a:xfrm>
          <a:off x="1714500" y="3009900"/>
          <a:ext cx="504825" cy="457200"/>
        </a:xfrm>
        <a:prstGeom prst="rect">
          <a:avLst/>
        </a:prstGeom>
        <a:noFill/>
        <a:ln w="127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1647825</xdr:colOff>
      <xdr:row>15</xdr:row>
      <xdr:rowOff>57150</xdr:rowOff>
    </xdr:from>
    <xdr:to>
      <xdr:col>4</xdr:col>
      <xdr:colOff>2152650</xdr:colOff>
      <xdr:row>17</xdr:row>
      <xdr:rowOff>133350</xdr:rowOff>
    </xdr:to>
    <xdr:sp macro="" textlink="">
      <xdr:nvSpPr>
        <xdr:cNvPr id="99" name="Rectangle 98"/>
        <xdr:cNvSpPr/>
      </xdr:nvSpPr>
      <xdr:spPr>
        <a:xfrm>
          <a:off x="3295650" y="3009900"/>
          <a:ext cx="504825" cy="457200"/>
        </a:xfrm>
        <a:prstGeom prst="rect">
          <a:avLst/>
        </a:prstGeom>
        <a:noFill/>
        <a:ln w="127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3047999</xdr:colOff>
      <xdr:row>15</xdr:row>
      <xdr:rowOff>47625</xdr:rowOff>
    </xdr:from>
    <xdr:to>
      <xdr:col>4</xdr:col>
      <xdr:colOff>3875999</xdr:colOff>
      <xdr:row>17</xdr:row>
      <xdr:rowOff>123825</xdr:rowOff>
    </xdr:to>
    <xdr:sp macro="" textlink="">
      <xdr:nvSpPr>
        <xdr:cNvPr id="105" name="Rectangle 104"/>
        <xdr:cNvSpPr/>
      </xdr:nvSpPr>
      <xdr:spPr>
        <a:xfrm>
          <a:off x="4695824" y="3000375"/>
          <a:ext cx="828000" cy="457200"/>
        </a:xfrm>
        <a:prstGeom prst="rect">
          <a:avLst/>
        </a:prstGeom>
        <a:noFill/>
        <a:ln w="127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31</xdr:row>
          <xdr:rowOff>19050</xdr:rowOff>
        </xdr:from>
        <xdr:to>
          <xdr:col>2</xdr:col>
          <xdr:colOff>333375</xdr:colOff>
          <xdr:row>32</xdr:row>
          <xdr:rowOff>85725</xdr:rowOff>
        </xdr:to>
        <xdr:sp macro="" textlink="">
          <xdr:nvSpPr>
            <xdr:cNvPr id="154625" name="PleineLune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21</xdr:row>
          <xdr:rowOff>57150</xdr:rowOff>
        </xdr:from>
        <xdr:to>
          <xdr:col>4</xdr:col>
          <xdr:colOff>2047875</xdr:colOff>
          <xdr:row>23</xdr:row>
          <xdr:rowOff>57150</xdr:rowOff>
        </xdr:to>
        <xdr:sp macro="" textlink="">
          <xdr:nvSpPr>
            <xdr:cNvPr id="154635" name="Pleine_lune" hidden="1">
              <a:extLst>
                <a:ext uri="{63B3BB69-23CF-44E3-9099-C40C66FF867C}">
                  <a14:compatExt spid="_x0000_s154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1" name="Soleil1" hidden="1">
              <a:extLst>
                <a:ext uri="{63B3BB69-23CF-44E3-9099-C40C66FF867C}">
                  <a14:compatExt spid="_x0000_s15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35</xdr:row>
          <xdr:rowOff>171450</xdr:rowOff>
        </xdr:from>
        <xdr:to>
          <xdr:col>3</xdr:col>
          <xdr:colOff>95250</xdr:colOff>
          <xdr:row>37</xdr:row>
          <xdr:rowOff>66675</xdr:rowOff>
        </xdr:to>
        <xdr:sp macro="" textlink="">
          <xdr:nvSpPr>
            <xdr:cNvPr id="154663" name="Premierquartier" hidden="1">
              <a:extLst>
                <a:ext uri="{63B3BB69-23CF-44E3-9099-C40C66FF867C}">
                  <a14:compatExt spid="_x0000_s154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21</xdr:row>
          <xdr:rowOff>57150</xdr:rowOff>
        </xdr:from>
        <xdr:to>
          <xdr:col>4</xdr:col>
          <xdr:colOff>2047875</xdr:colOff>
          <xdr:row>23</xdr:row>
          <xdr:rowOff>57150</xdr:rowOff>
        </xdr:to>
        <xdr:sp macro="" textlink="">
          <xdr:nvSpPr>
            <xdr:cNvPr id="154667" name="Premier_Quartier" hidden="1">
              <a:extLst>
                <a:ext uri="{63B3BB69-23CF-44E3-9099-C40C66FF867C}">
                  <a14:compatExt spid="_x0000_s154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37</xdr:row>
          <xdr:rowOff>133350</xdr:rowOff>
        </xdr:from>
        <xdr:to>
          <xdr:col>3</xdr:col>
          <xdr:colOff>66675</xdr:colOff>
          <xdr:row>39</xdr:row>
          <xdr:rowOff>28575</xdr:rowOff>
        </xdr:to>
        <xdr:sp macro="" textlink="">
          <xdr:nvSpPr>
            <xdr:cNvPr id="154662" name="Dernierquartier" hidden="1">
              <a:extLst>
                <a:ext uri="{63B3BB69-23CF-44E3-9099-C40C66FF867C}">
                  <a14:compatExt spid="_x0000_s154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21</xdr:row>
          <xdr:rowOff>57150</xdr:rowOff>
        </xdr:from>
        <xdr:to>
          <xdr:col>4</xdr:col>
          <xdr:colOff>2047875</xdr:colOff>
          <xdr:row>23</xdr:row>
          <xdr:rowOff>57150</xdr:rowOff>
        </xdr:to>
        <xdr:sp macro="" textlink="">
          <xdr:nvSpPr>
            <xdr:cNvPr id="154666" name="Dernier_Quartier" hidden="1">
              <a:extLst>
                <a:ext uri="{63B3BB69-23CF-44E3-9099-C40C66FF867C}">
                  <a14:compatExt spid="_x0000_s154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9" name="Orage1" hidden="1">
              <a:extLst>
                <a:ext uri="{63B3BB69-23CF-44E3-9099-C40C66FF867C}">
                  <a14:compatExt spid="_x0000_s154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4" name="Averse" hidden="1">
              <a:extLst>
                <a:ext uri="{63B3BB69-23CF-44E3-9099-C40C66FF867C}">
                  <a14:compatExt spid="_x0000_s154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7" name="Pluie1" hidden="1">
              <a:extLst>
                <a:ext uri="{63B3BB69-23CF-44E3-9099-C40C66FF867C}">
                  <a14:compatExt spid="_x0000_s154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6" name="Nuages" hidden="1">
              <a:extLst>
                <a:ext uri="{63B3BB69-23CF-44E3-9099-C40C66FF867C}">
                  <a14:compatExt spid="_x0000_s154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29</xdr:row>
          <xdr:rowOff>104775</xdr:rowOff>
        </xdr:from>
        <xdr:to>
          <xdr:col>3</xdr:col>
          <xdr:colOff>142875</xdr:colOff>
          <xdr:row>30</xdr:row>
          <xdr:rowOff>171450</xdr:rowOff>
        </xdr:to>
        <xdr:sp macro="" textlink="">
          <xdr:nvSpPr>
            <xdr:cNvPr id="154626" name="PremierCroissant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21</xdr:row>
          <xdr:rowOff>57150</xdr:rowOff>
        </xdr:from>
        <xdr:to>
          <xdr:col>4</xdr:col>
          <xdr:colOff>2047875</xdr:colOff>
          <xdr:row>23</xdr:row>
          <xdr:rowOff>57150</xdr:rowOff>
        </xdr:to>
        <xdr:sp macro="" textlink="">
          <xdr:nvSpPr>
            <xdr:cNvPr id="154640" name="Premier_croissant" hidden="1">
              <a:extLst>
                <a:ext uri="{63B3BB69-23CF-44E3-9099-C40C66FF867C}">
                  <a14:compatExt spid="_x0000_s154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32</xdr:row>
          <xdr:rowOff>104775</xdr:rowOff>
        </xdr:from>
        <xdr:to>
          <xdr:col>3</xdr:col>
          <xdr:colOff>133350</xdr:colOff>
          <xdr:row>33</xdr:row>
          <xdr:rowOff>171450</xdr:rowOff>
        </xdr:to>
        <xdr:sp macro="" textlink="">
          <xdr:nvSpPr>
            <xdr:cNvPr id="154627" name="DernierCroissant" hidden="1">
              <a:extLst>
                <a:ext uri="{63B3BB69-23CF-44E3-9099-C40C66FF867C}">
                  <a14:compatExt spid="_x0000_s154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21</xdr:row>
          <xdr:rowOff>57150</xdr:rowOff>
        </xdr:from>
        <xdr:to>
          <xdr:col>4</xdr:col>
          <xdr:colOff>2047875</xdr:colOff>
          <xdr:row>23</xdr:row>
          <xdr:rowOff>57150</xdr:rowOff>
        </xdr:to>
        <xdr:sp macro="" textlink="">
          <xdr:nvSpPr>
            <xdr:cNvPr id="154638" name="Dernier_Croissant" hidden="1">
              <a:extLst>
                <a:ext uri="{63B3BB69-23CF-44E3-9099-C40C66FF867C}">
                  <a14:compatExt spid="_x0000_s154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5" name="Eclaircie" hidden="1">
              <a:extLst>
                <a:ext uri="{63B3BB69-23CF-44E3-9099-C40C66FF867C}">
                  <a14:compatExt spid="_x0000_s154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ctrlProp" Target="../ctrlProps/ctrlProp5.xml"/><Relationship Id="rId3" Type="http://schemas.openxmlformats.org/officeDocument/2006/relationships/hyperlink" Target="http://www.ephemeride.com/calendrier/solaire/19/horaires-du-soleil.html" TargetMode="Externa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4.xml"/><Relationship Id="rId2" Type="http://schemas.openxmlformats.org/officeDocument/2006/relationships/hyperlink" Target="https://www.wunderground.com/dashboard/pws/ILATRA6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://www.meteociel.fr/previsions/31439/la_tranche_sur_mer.htm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3.xml"/><Relationship Id="rId5" Type="http://schemas.openxmlformats.org/officeDocument/2006/relationships/hyperlink" Target="https://marine.meteoconsult.fr/meteo-marine/horaires-maree-la-tranche-sur-mer-1083-0.php" TargetMode="External"/><Relationship Id="rId15" Type="http://schemas.openxmlformats.org/officeDocument/2006/relationships/ctrlProp" Target="../ctrlProps/ctrlProp7.xml"/><Relationship Id="rId10" Type="http://schemas.openxmlformats.org/officeDocument/2006/relationships/image" Target="../media/image2.emf"/><Relationship Id="rId4" Type="http://schemas.openxmlformats.org/officeDocument/2006/relationships/hyperlink" Target="http://www.meteociel.fr/climatologie/villes.php?code=7316&amp;mois=3&amp;annee=2020" TargetMode="External"/><Relationship Id="rId9" Type="http://schemas.openxmlformats.org/officeDocument/2006/relationships/control" Target="../activeX/activeX2.xml"/><Relationship Id="rId1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37.emf"/><Relationship Id="rId50" Type="http://schemas.openxmlformats.org/officeDocument/2006/relationships/control" Target="../activeX/activeX24.xml"/><Relationship Id="rId55" Type="http://schemas.openxmlformats.org/officeDocument/2006/relationships/image" Target="../media/image41.emf"/><Relationship Id="rId7" Type="http://schemas.openxmlformats.org/officeDocument/2006/relationships/vmlDrawing" Target="../drawings/vmlDrawing9.vml"/><Relationship Id="rId12" Type="http://schemas.openxmlformats.org/officeDocument/2006/relationships/control" Target="../activeX/activeX5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43.emf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28.emf"/><Relationship Id="rId41" Type="http://schemas.openxmlformats.org/officeDocument/2006/relationships/image" Target="../media/image34.emf"/><Relationship Id="rId54" Type="http://schemas.openxmlformats.org/officeDocument/2006/relationships/control" Target="../activeX/activeX26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drawing" Target="../drawings/drawing12.xml"/><Relationship Id="rId11" Type="http://schemas.openxmlformats.org/officeDocument/2006/relationships/image" Target="../media/image19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32.emf"/><Relationship Id="rId40" Type="http://schemas.openxmlformats.org/officeDocument/2006/relationships/control" Target="../activeX/activeX19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28.xml"/><Relationship Id="rId5" Type="http://schemas.openxmlformats.org/officeDocument/2006/relationships/hyperlink" Target="https://www.wunderground.com/dashboard/pws/ILATRA6" TargetMode="Externa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Relationship Id="rId10" Type="http://schemas.openxmlformats.org/officeDocument/2006/relationships/control" Target="../activeX/activeX4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19.xml"/><Relationship Id="rId4" Type="http://schemas.openxmlformats.org/officeDocument/2006/relationships/hyperlink" Target="http://www.meteociel.fr/previsions/31439/la_tranche_sur_mer.htm" TargetMode="External"/><Relationship Id="rId9" Type="http://schemas.openxmlformats.org/officeDocument/2006/relationships/image" Target="../media/image1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27.emf"/><Relationship Id="rId30" Type="http://schemas.openxmlformats.org/officeDocument/2006/relationships/control" Target="../activeX/activeX14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39.emf"/><Relationship Id="rId3" Type="http://schemas.openxmlformats.org/officeDocument/2006/relationships/hyperlink" Target="https://marine.meteoconsult.fr/meteo-marine/horaires-maree-la-tranche-sur-mer-1083-0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AY1451"/>
  <sheetViews>
    <sheetView showGridLines="0" showOutlineSymbols="0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 x14ac:dyDescent="0.25"/>
  <cols>
    <col min="1" max="1" width="1.140625" style="496" customWidth="1"/>
    <col min="2" max="2" width="8.7109375" style="245" customWidth="1"/>
    <col min="3" max="3" width="6" style="245" bestFit="1" customWidth="1"/>
    <col min="4" max="4" width="7.85546875" style="245" bestFit="1" customWidth="1"/>
    <col min="5" max="5" width="9.5703125" style="245" customWidth="1"/>
    <col min="6" max="6" width="5.42578125" style="245" customWidth="1"/>
    <col min="7" max="7" width="5.5703125" style="245" bestFit="1" customWidth="1"/>
    <col min="8" max="8" width="7" style="245" bestFit="1" customWidth="1"/>
    <col min="9" max="9" width="6" style="245" bestFit="1" customWidth="1"/>
    <col min="10" max="10" width="7.5703125" style="245" customWidth="1"/>
    <col min="11" max="11" width="7.140625" style="245" bestFit="1" customWidth="1"/>
    <col min="12" max="12" width="6.85546875" style="245" bestFit="1" customWidth="1"/>
    <col min="13" max="13" width="7.85546875" style="245" bestFit="1" customWidth="1"/>
    <col min="14" max="14" width="7.140625" style="245" bestFit="1" customWidth="1"/>
    <col min="15" max="15" width="6" style="245" bestFit="1" customWidth="1"/>
    <col min="16" max="16" width="6.28515625" style="245" customWidth="1"/>
    <col min="17" max="17" width="9.28515625" style="332" bestFit="1" customWidth="1"/>
    <col min="18" max="18" width="9" style="330" bestFit="1" customWidth="1"/>
    <col min="19" max="19" width="5.85546875" style="496" bestFit="1" customWidth="1"/>
    <col min="20" max="20" width="6.28515625" style="496" bestFit="1" customWidth="1"/>
    <col min="21" max="21" width="8.5703125" style="330" bestFit="1" customWidth="1"/>
    <col min="22" max="22" width="1.5703125" style="496" customWidth="1"/>
    <col min="23" max="24" width="5.5703125" style="330" bestFit="1" customWidth="1"/>
    <col min="25" max="25" width="1.5703125" style="330" customWidth="1"/>
    <col min="26" max="26" width="5.28515625" style="330" bestFit="1" customWidth="1"/>
    <col min="27" max="27" width="8.140625" style="330" bestFit="1" customWidth="1"/>
    <col min="28" max="28" width="5.5703125" style="330" bestFit="1" customWidth="1"/>
    <col min="29" max="29" width="5.7109375" style="330" customWidth="1"/>
    <col min="30" max="30" width="5.85546875" style="330" bestFit="1" customWidth="1"/>
    <col min="31" max="31" width="4" style="330" bestFit="1" customWidth="1"/>
    <col min="32" max="32" width="5.28515625" style="330" bestFit="1" customWidth="1"/>
    <col min="33" max="33" width="1" style="330" customWidth="1"/>
    <col min="34" max="34" width="5.85546875" style="330" bestFit="1" customWidth="1"/>
    <col min="35" max="35" width="0.85546875" style="330" customWidth="1"/>
    <col min="36" max="36" width="5.28515625" style="330" bestFit="1" customWidth="1"/>
    <col min="37" max="37" width="8.42578125" style="330" customWidth="1"/>
    <col min="38" max="38" width="0.85546875" style="330" customWidth="1"/>
    <col min="39" max="39" width="5.85546875" style="330" bestFit="1" customWidth="1"/>
    <col min="40" max="40" width="0.7109375" style="330" customWidth="1"/>
    <col min="41" max="41" width="5.7109375" style="330" customWidth="1"/>
    <col min="42" max="42" width="1" style="330" customWidth="1"/>
    <col min="43" max="43" width="6.140625" style="330" bestFit="1" customWidth="1"/>
    <col min="44" max="44" width="0.85546875" style="330" customWidth="1"/>
    <col min="45" max="45" width="7.42578125" style="330" bestFit="1" customWidth="1"/>
    <col min="46" max="46" width="0.85546875" style="330" customWidth="1"/>
    <col min="47" max="47" width="7.85546875" style="254" bestFit="1" customWidth="1"/>
    <col min="48" max="48" width="10.42578125" style="254" bestFit="1" customWidth="1"/>
    <col min="49" max="49" width="10.7109375" style="256" bestFit="1" customWidth="1"/>
    <col min="50" max="50" width="5.7109375" style="332" customWidth="1"/>
    <col min="51" max="16384" width="11" style="330"/>
  </cols>
  <sheetData>
    <row r="1" spans="1:51" s="533" customFormat="1" ht="15.75" thickBot="1" x14ac:dyDescent="0.3">
      <c r="A1" s="602">
        <v>0.3666666666666667</v>
      </c>
      <c r="B1" s="603"/>
      <c r="C1" s="522"/>
      <c r="D1" s="522"/>
      <c r="E1" s="521"/>
      <c r="F1" s="523"/>
      <c r="G1" s="522"/>
      <c r="H1" s="600"/>
      <c r="I1" s="601"/>
      <c r="J1" s="525"/>
      <c r="K1" s="524" t="s">
        <v>88</v>
      </c>
      <c r="L1" s="526"/>
      <c r="M1" s="525"/>
      <c r="N1" s="527" t="s">
        <v>15</v>
      </c>
      <c r="O1" s="528"/>
      <c r="P1" s="527"/>
      <c r="Q1" s="527" t="s">
        <v>83</v>
      </c>
      <c r="R1" s="466"/>
      <c r="S1" s="527"/>
      <c r="T1" s="527"/>
      <c r="U1" s="527"/>
      <c r="V1" s="527"/>
      <c r="W1" s="527"/>
      <c r="X1" s="527"/>
      <c r="Y1" s="521"/>
      <c r="Z1" s="527"/>
      <c r="AA1" s="527"/>
      <c r="AB1" s="527"/>
      <c r="AC1" s="527"/>
      <c r="AD1" s="527"/>
      <c r="AE1" s="527"/>
      <c r="AF1" s="527"/>
      <c r="AG1" s="527"/>
      <c r="AH1" s="529"/>
      <c r="AI1" s="527"/>
      <c r="AJ1" s="527"/>
      <c r="AK1" s="527"/>
      <c r="AL1" s="527" t="s">
        <v>84</v>
      </c>
      <c r="AM1" s="527"/>
      <c r="AN1" s="527"/>
      <c r="AO1" s="530" t="s">
        <v>154</v>
      </c>
      <c r="AP1" s="531"/>
      <c r="AQ1" s="531"/>
      <c r="AR1" s="531"/>
      <c r="AS1" s="530"/>
      <c r="AT1" s="532"/>
      <c r="AU1" s="532"/>
      <c r="AV1" s="533" t="s">
        <v>34</v>
      </c>
      <c r="AW1" s="533" t="s">
        <v>34</v>
      </c>
    </row>
    <row r="2" spans="1:51" ht="15.75" thickBot="1" x14ac:dyDescent="0.3">
      <c r="B2" s="391" t="s">
        <v>113</v>
      </c>
      <c r="C2" s="392"/>
      <c r="D2" s="393"/>
      <c r="E2" s="394" t="s">
        <v>115</v>
      </c>
      <c r="F2" s="394"/>
      <c r="G2" s="395"/>
      <c r="H2" s="437" t="s">
        <v>125</v>
      </c>
      <c r="I2" s="435"/>
      <c r="J2" s="436"/>
      <c r="K2" s="387" t="s">
        <v>126</v>
      </c>
      <c r="L2" s="397"/>
      <c r="M2" s="398"/>
      <c r="N2" s="399" t="s">
        <v>112</v>
      </c>
      <c r="O2" s="399"/>
      <c r="P2" s="400"/>
      <c r="Q2" s="365" t="s">
        <v>36</v>
      </c>
      <c r="R2" s="366"/>
      <c r="S2" s="511"/>
      <c r="T2" s="511"/>
      <c r="U2" s="367"/>
      <c r="V2" s="511"/>
      <c r="W2" s="366"/>
      <c r="X2" s="366"/>
      <c r="Y2" s="366"/>
      <c r="Z2" s="366"/>
      <c r="AA2" s="366"/>
      <c r="AB2" s="639" t="s">
        <v>156</v>
      </c>
      <c r="AC2" s="640"/>
      <c r="AD2" s="640"/>
      <c r="AE2" s="640"/>
      <c r="AF2" s="640"/>
      <c r="AG2" s="640"/>
      <c r="AH2" s="640"/>
      <c r="AI2" s="640"/>
      <c r="AJ2" s="641"/>
      <c r="AK2" s="402"/>
      <c r="AL2" s="447" t="s">
        <v>6</v>
      </c>
      <c r="AM2" s="401"/>
      <c r="AN2" s="446"/>
      <c r="AO2" s="117" t="s">
        <v>114</v>
      </c>
      <c r="AP2" s="155"/>
      <c r="AQ2" s="273"/>
      <c r="AR2" s="155"/>
      <c r="AS2" s="274"/>
      <c r="AT2" s="155"/>
      <c r="AU2" s="118"/>
      <c r="AV2" s="218" t="s">
        <v>176</v>
      </c>
      <c r="AW2" s="251"/>
      <c r="AX2" s="330"/>
    </row>
    <row r="3" spans="1:51" ht="15.75" thickBot="1" x14ac:dyDescent="0.3">
      <c r="B3" s="228" t="s">
        <v>22</v>
      </c>
      <c r="C3" s="141"/>
      <c r="D3" s="230" t="s">
        <v>23</v>
      </c>
      <c r="E3" s="233" t="s">
        <v>24</v>
      </c>
      <c r="F3" s="142"/>
      <c r="G3" s="235" t="s">
        <v>23</v>
      </c>
      <c r="H3" s="438" t="s">
        <v>22</v>
      </c>
      <c r="I3" s="439"/>
      <c r="J3" s="440" t="s">
        <v>23</v>
      </c>
      <c r="K3" s="189" t="s">
        <v>24</v>
      </c>
      <c r="L3" s="145"/>
      <c r="M3" s="190" t="s">
        <v>23</v>
      </c>
      <c r="N3" s="381" t="s">
        <v>24</v>
      </c>
      <c r="O3" s="142"/>
      <c r="P3" s="382" t="s">
        <v>23</v>
      </c>
      <c r="Q3" s="368" t="s">
        <v>24</v>
      </c>
      <c r="R3" s="11"/>
      <c r="S3" s="369" t="s">
        <v>2</v>
      </c>
      <c r="T3" s="119"/>
      <c r="U3" s="370" t="s">
        <v>31</v>
      </c>
      <c r="V3" s="119"/>
      <c r="W3" s="124"/>
      <c r="X3" s="371" t="s">
        <v>5</v>
      </c>
      <c r="Y3" s="124"/>
      <c r="Z3" s="372" t="s">
        <v>5</v>
      </c>
      <c r="AA3" s="120"/>
      <c r="AB3" s="193" t="s">
        <v>1</v>
      </c>
      <c r="AC3" s="139"/>
      <c r="AD3" s="196" t="s">
        <v>2</v>
      </c>
      <c r="AE3" s="13"/>
      <c r="AF3" s="198" t="s">
        <v>3</v>
      </c>
      <c r="AG3" s="116"/>
      <c r="AH3" s="200" t="s">
        <v>2</v>
      </c>
      <c r="AI3" s="13"/>
      <c r="AJ3" s="267" t="s">
        <v>35</v>
      </c>
      <c r="AK3" s="221" t="s">
        <v>8</v>
      </c>
      <c r="AL3" s="12"/>
      <c r="AM3" s="225" t="s">
        <v>2</v>
      </c>
      <c r="AN3" s="445"/>
      <c r="AO3" s="31" t="s">
        <v>154</v>
      </c>
      <c r="AP3" s="269"/>
      <c r="AQ3" s="121"/>
      <c r="AR3" s="12"/>
      <c r="AS3" s="31"/>
      <c r="AT3" s="12"/>
      <c r="AU3" s="121"/>
      <c r="AV3" s="492">
        <f>X1450/60/1440</f>
        <v>0.17847222222222223</v>
      </c>
      <c r="AW3" s="218"/>
      <c r="AX3" s="330"/>
    </row>
    <row r="4" spans="1:51" s="332" customFormat="1" ht="15.75" thickBot="1" x14ac:dyDescent="0.3">
      <c r="B4" s="229"/>
      <c r="C4" s="141"/>
      <c r="D4" s="231"/>
      <c r="E4" s="234"/>
      <c r="F4" s="142"/>
      <c r="G4" s="236"/>
      <c r="H4" s="441"/>
      <c r="I4" s="439"/>
      <c r="J4" s="442"/>
      <c r="K4" s="188"/>
      <c r="L4" s="145"/>
      <c r="M4" s="191"/>
      <c r="N4" s="385"/>
      <c r="O4" s="142"/>
      <c r="P4" s="383"/>
      <c r="Q4" s="389"/>
      <c r="R4" s="11"/>
      <c r="S4" s="378"/>
      <c r="T4" s="119"/>
      <c r="U4" s="378"/>
      <c r="V4" s="119"/>
      <c r="W4" s="209"/>
      <c r="X4" s="376"/>
      <c r="Y4" s="209"/>
      <c r="Z4" s="373"/>
      <c r="AA4" s="12"/>
      <c r="AB4" s="280"/>
      <c r="AC4" s="13"/>
      <c r="AD4" s="281"/>
      <c r="AE4" s="13"/>
      <c r="AF4" s="281"/>
      <c r="AG4" s="13"/>
      <c r="AH4" s="280"/>
      <c r="AI4" s="13"/>
      <c r="AJ4" s="280"/>
      <c r="AK4" s="222"/>
      <c r="AL4" s="15"/>
      <c r="AM4" s="226"/>
      <c r="AN4" s="432"/>
      <c r="AO4" s="168" t="s">
        <v>97</v>
      </c>
      <c r="AP4" s="270"/>
      <c r="AQ4" s="282" t="s">
        <v>98</v>
      </c>
      <c r="AR4" s="15"/>
      <c r="AS4" s="168" t="s">
        <v>99</v>
      </c>
      <c r="AT4" s="15"/>
      <c r="AU4" s="282" t="s">
        <v>100</v>
      </c>
      <c r="AV4" s="506"/>
      <c r="AW4" s="250"/>
    </row>
    <row r="5" spans="1:51" s="215" customFormat="1" ht="15.75" thickBot="1" x14ac:dyDescent="0.3">
      <c r="B5" s="473">
        <f>MIN(H9:H1448)</f>
        <v>998.5</v>
      </c>
      <c r="C5" s="143"/>
      <c r="D5" s="232">
        <f>VLOOKUP($B5,$H$9:$Q$1448,10,0)</f>
        <v>0.32013888888888897</v>
      </c>
      <c r="E5" s="474">
        <f>MAX(H9:H1448)</f>
        <v>1009.9</v>
      </c>
      <c r="F5" s="144"/>
      <c r="G5" s="237">
        <f>VLOOKUP($E5,$H$9:$Q$1448,10,0)</f>
        <v>6.9444444444444447E-4</v>
      </c>
      <c r="H5" s="478">
        <f>MIN($D$9:$D$1448)</f>
        <v>5.7</v>
      </c>
      <c r="I5" s="443"/>
      <c r="J5" s="444">
        <f>VLOOKUP($K5,$D$9:$Q$1448,14,0)</f>
        <v>0.452083333333333</v>
      </c>
      <c r="K5" s="476">
        <f>MIN($B$9:$B$1448)</f>
        <v>8.1999999999999993</v>
      </c>
      <c r="L5" s="146"/>
      <c r="M5" s="192">
        <f>VLOOKUP($K5,$B$9:$Q$1448,16,0)</f>
        <v>0.8125</v>
      </c>
      <c r="N5" s="475">
        <f>MAX(B9:B1448)</f>
        <v>12.9</v>
      </c>
      <c r="O5" s="147"/>
      <c r="P5" s="384">
        <f>VLOOKUP($N5,$B$9:$Q$1448,16,0)</f>
        <v>0.26041666666666702</v>
      </c>
      <c r="Q5" s="477">
        <f>MAX($E$9:$F$1448)</f>
        <v>36.700000000000003</v>
      </c>
      <c r="R5" s="16"/>
      <c r="S5" s="374">
        <f>VLOOKUP($Q5,$F$9:$Q$1448,12,0)</f>
        <v>0.80763888888888902</v>
      </c>
      <c r="T5" s="123"/>
      <c r="U5" s="479">
        <f>AVERAGE(E9:E1448)</f>
        <v>7.0193749999999984</v>
      </c>
      <c r="V5" s="123"/>
      <c r="W5" s="124"/>
      <c r="X5" s="377"/>
      <c r="Y5" s="124"/>
      <c r="Z5" s="396" t="s">
        <v>18</v>
      </c>
      <c r="AA5" s="125"/>
      <c r="AB5" s="194">
        <f>MIN(C9:C1448)</f>
        <v>60</v>
      </c>
      <c r="AC5" s="138"/>
      <c r="AD5" s="197">
        <f>VLOOKUP($AB5,$C$9:$Q$1448,14,0)</f>
        <v>19.600000000000001</v>
      </c>
      <c r="AE5" s="138"/>
      <c r="AF5" s="199">
        <f>MAX(C9:C1448)</f>
        <v>89</v>
      </c>
      <c r="AG5" s="30"/>
      <c r="AH5" s="201">
        <f>VLOOKUP($AF5,$C$9:$Q$1448,15,0)</f>
        <v>0.39652777777777798</v>
      </c>
      <c r="AI5" s="138"/>
      <c r="AJ5" s="268">
        <f>AVERAGE(C9:C1448)</f>
        <v>79.314583333333331</v>
      </c>
      <c r="AK5" s="223">
        <f>K1450</f>
        <v>3.5</v>
      </c>
      <c r="AL5" s="17"/>
      <c r="AM5" s="227">
        <f>(U1450/60)/1440</f>
        <v>0.30763888888888891</v>
      </c>
      <c r="AN5" s="433"/>
      <c r="AO5" s="140">
        <f>AO6+AQ6</f>
        <v>0.18819444444444444</v>
      </c>
      <c r="AP5" s="271"/>
      <c r="AQ5" s="122"/>
      <c r="AR5" s="17"/>
      <c r="AS5" s="140">
        <f>AS6+AU6</f>
        <v>0.11944444444444444</v>
      </c>
      <c r="AT5" s="17"/>
      <c r="AU5" s="122"/>
      <c r="AV5" s="627"/>
      <c r="AW5" s="403"/>
    </row>
    <row r="6" spans="1:51" ht="15.75" thickBot="1" x14ac:dyDescent="0.3">
      <c r="B6" s="388"/>
      <c r="C6" s="141"/>
      <c r="D6" s="231"/>
      <c r="E6" s="234"/>
      <c r="F6" s="142"/>
      <c r="G6" s="236"/>
      <c r="H6" s="438"/>
      <c r="I6" s="439"/>
      <c r="J6" s="440"/>
      <c r="K6" s="189"/>
      <c r="L6" s="145"/>
      <c r="M6" s="190"/>
      <c r="N6" s="386"/>
      <c r="O6" s="142"/>
      <c r="P6" s="382"/>
      <c r="Q6" s="380"/>
      <c r="R6" s="11"/>
      <c r="S6" s="379"/>
      <c r="T6" s="119"/>
      <c r="U6" s="375"/>
      <c r="V6" s="119"/>
      <c r="W6" s="209"/>
      <c r="X6" s="375"/>
      <c r="Y6" s="209"/>
      <c r="Z6" s="375"/>
      <c r="AA6" s="13"/>
      <c r="AB6" s="195"/>
      <c r="AC6" s="137"/>
      <c r="AD6" s="195"/>
      <c r="AE6" s="137"/>
      <c r="AF6" s="195"/>
      <c r="AG6" s="14"/>
      <c r="AH6" s="195"/>
      <c r="AI6" s="137"/>
      <c r="AJ6" s="195"/>
      <c r="AK6" s="224"/>
      <c r="AL6" s="15"/>
      <c r="AM6" s="224"/>
      <c r="AN6" s="434"/>
      <c r="AO6" s="130">
        <f>SUM(U9:U428)/60/1440</f>
        <v>4.8611111111111112E-2</v>
      </c>
      <c r="AP6" s="272"/>
      <c r="AQ6" s="131">
        <f>SUM(U429:U728)/60/1440</f>
        <v>0.13958333333333334</v>
      </c>
      <c r="AR6" s="15"/>
      <c r="AS6" s="130">
        <f>SUM(U729:U1148)/60/1440</f>
        <v>7.9166666666666663E-2</v>
      </c>
      <c r="AT6" s="15"/>
      <c r="AU6" s="131">
        <f>SUM(U1148:U1448)/60/1440</f>
        <v>4.027777777777778E-2</v>
      </c>
      <c r="AV6" s="627"/>
      <c r="AW6" s="28"/>
      <c r="AX6" s="330"/>
    </row>
    <row r="7" spans="1:51" s="113" customFormat="1" ht="11.25" customHeight="1" x14ac:dyDescent="0.2">
      <c r="B7" s="182" t="s">
        <v>43</v>
      </c>
      <c r="C7" s="182" t="s">
        <v>44</v>
      </c>
      <c r="D7" s="181" t="s">
        <v>46</v>
      </c>
      <c r="E7" s="181" t="s">
        <v>47</v>
      </c>
      <c r="F7" s="182" t="s">
        <v>48</v>
      </c>
      <c r="G7" s="181" t="s">
        <v>49</v>
      </c>
      <c r="H7" s="182" t="s">
        <v>51</v>
      </c>
      <c r="I7" s="182" t="s">
        <v>52</v>
      </c>
      <c r="J7" s="182" t="s">
        <v>53</v>
      </c>
      <c r="K7" s="182" t="s">
        <v>54</v>
      </c>
      <c r="L7" s="390"/>
      <c r="M7" s="183"/>
      <c r="N7" s="184"/>
      <c r="O7" s="184"/>
      <c r="P7" s="182"/>
      <c r="Q7" s="185"/>
      <c r="R7" s="186"/>
      <c r="S7" s="187"/>
      <c r="W7" s="127"/>
      <c r="AA7" s="126"/>
      <c r="AU7" s="253"/>
      <c r="AV7" s="253"/>
      <c r="AW7" s="275"/>
      <c r="AX7" s="275"/>
    </row>
    <row r="8" spans="1:51" x14ac:dyDescent="0.25">
      <c r="B8" s="276" t="s">
        <v>104</v>
      </c>
      <c r="C8" s="276" t="s">
        <v>105</v>
      </c>
      <c r="D8" s="276" t="s">
        <v>33</v>
      </c>
      <c r="E8" s="276" t="s">
        <v>4</v>
      </c>
      <c r="F8" s="276" t="s">
        <v>103</v>
      </c>
      <c r="G8" s="276" t="s">
        <v>5</v>
      </c>
      <c r="H8" s="276" t="s">
        <v>25</v>
      </c>
      <c r="I8" s="276" t="s">
        <v>141</v>
      </c>
      <c r="J8" s="276" t="s">
        <v>107</v>
      </c>
      <c r="K8" s="276" t="s">
        <v>32</v>
      </c>
      <c r="L8" s="180" t="s">
        <v>140</v>
      </c>
      <c r="M8" s="180" t="s">
        <v>70</v>
      </c>
      <c r="N8" s="180" t="s">
        <v>142</v>
      </c>
      <c r="O8" s="512" t="s">
        <v>181</v>
      </c>
      <c r="P8" s="512" t="s">
        <v>175</v>
      </c>
      <c r="Q8" s="276" t="s">
        <v>101</v>
      </c>
      <c r="R8" s="276" t="s">
        <v>0</v>
      </c>
      <c r="S8" s="510" t="s">
        <v>155</v>
      </c>
      <c r="T8" s="632" t="s">
        <v>141</v>
      </c>
      <c r="U8" s="167" t="s">
        <v>6</v>
      </c>
      <c r="V8" s="364"/>
      <c r="W8" s="633" t="s">
        <v>183</v>
      </c>
      <c r="X8" s="631" t="s">
        <v>7</v>
      </c>
      <c r="AK8" s="466" t="s">
        <v>172</v>
      </c>
      <c r="AM8" s="466" t="s">
        <v>182</v>
      </c>
      <c r="AT8" s="254"/>
      <c r="AV8" s="630" t="s">
        <v>7</v>
      </c>
      <c r="AW8" s="254"/>
      <c r="AY8" s="332"/>
    </row>
    <row r="9" spans="1:51" x14ac:dyDescent="0.25">
      <c r="B9" s="332">
        <v>10.8</v>
      </c>
      <c r="C9" s="332">
        <v>87</v>
      </c>
      <c r="D9" s="332">
        <v>10.8</v>
      </c>
      <c r="E9" s="332">
        <v>4</v>
      </c>
      <c r="F9" s="332">
        <v>7.2</v>
      </c>
      <c r="G9" s="332">
        <v>73</v>
      </c>
      <c r="H9" s="332">
        <v>1009.8</v>
      </c>
      <c r="I9" s="332">
        <v>0</v>
      </c>
      <c r="J9" s="332">
        <v>0</v>
      </c>
      <c r="K9" s="332">
        <v>0</v>
      </c>
      <c r="L9" s="332">
        <v>27.5</v>
      </c>
      <c r="M9" s="332">
        <v>77.5</v>
      </c>
      <c r="N9" s="496">
        <v>169.8</v>
      </c>
      <c r="O9" s="496">
        <v>9</v>
      </c>
      <c r="P9" s="496">
        <v>10.199999999999999</v>
      </c>
      <c r="Q9" s="497">
        <v>0</v>
      </c>
      <c r="R9" s="636" t="s">
        <v>189</v>
      </c>
      <c r="S9" s="516" t="s">
        <v>157</v>
      </c>
      <c r="T9" s="502"/>
      <c r="U9" s="178" t="str">
        <f t="shared" ref="U9:U21" si="0">IF(J9&gt;0,60,"")</f>
        <v/>
      </c>
      <c r="V9" s="502"/>
      <c r="W9" s="514"/>
      <c r="X9" s="628"/>
      <c r="Z9" s="18" t="s">
        <v>15</v>
      </c>
      <c r="AD9" s="330">
        <v>0</v>
      </c>
      <c r="AE9" s="330">
        <v>0</v>
      </c>
      <c r="AI9"/>
      <c r="AJ9"/>
      <c r="AK9"/>
      <c r="AL9"/>
      <c r="AM9"/>
      <c r="AN9"/>
      <c r="AO9"/>
      <c r="AQ9"/>
      <c r="AR9"/>
      <c r="AS9"/>
      <c r="AT9"/>
      <c r="AU9"/>
      <c r="AV9"/>
      <c r="AW9"/>
      <c r="AX9"/>
      <c r="AY9" s="332"/>
    </row>
    <row r="10" spans="1:51" x14ac:dyDescent="0.25">
      <c r="B10" s="332">
        <v>10.8</v>
      </c>
      <c r="C10" s="332">
        <v>87</v>
      </c>
      <c r="D10" s="332">
        <v>10.8</v>
      </c>
      <c r="E10" s="332">
        <v>2.5</v>
      </c>
      <c r="F10" s="332">
        <v>3.6</v>
      </c>
      <c r="G10" s="332">
        <v>77</v>
      </c>
      <c r="H10" s="332">
        <v>1009.9</v>
      </c>
      <c r="I10" s="332">
        <v>0</v>
      </c>
      <c r="J10" s="332">
        <v>0</v>
      </c>
      <c r="K10" s="332">
        <v>0</v>
      </c>
      <c r="L10" s="332">
        <v>27.5</v>
      </c>
      <c r="M10" s="332">
        <v>77.5</v>
      </c>
      <c r="N10" s="496">
        <v>169.8</v>
      </c>
      <c r="O10" s="496">
        <v>9</v>
      </c>
      <c r="P10" s="496">
        <v>10.199999999999999</v>
      </c>
      <c r="Q10" s="497">
        <v>6.9444444444444447E-4</v>
      </c>
      <c r="R10" s="496"/>
      <c r="S10" s="516">
        <v>369</v>
      </c>
      <c r="T10" s="513"/>
      <c r="U10" s="501" t="str">
        <f t="shared" si="0"/>
        <v/>
      </c>
      <c r="V10" s="503"/>
      <c r="W10" s="503"/>
      <c r="X10" s="628"/>
      <c r="Z10" s="208" t="s">
        <v>15</v>
      </c>
      <c r="AA10" s="215"/>
      <c r="AB10" s="330">
        <v>0</v>
      </c>
      <c r="AD10" s="19">
        <v>11</v>
      </c>
      <c r="AE10" s="330">
        <v>22</v>
      </c>
      <c r="AI10"/>
      <c r="AJ10"/>
      <c r="AK10"/>
      <c r="AL10"/>
      <c r="AM10"/>
      <c r="AN10"/>
      <c r="AO10"/>
      <c r="AQ10"/>
      <c r="AR10"/>
      <c r="AS10"/>
      <c r="AT10"/>
      <c r="AU10"/>
      <c r="AV10"/>
      <c r="AW10"/>
      <c r="AX10"/>
      <c r="AY10" s="332"/>
    </row>
    <row r="11" spans="1:51" ht="15.75" x14ac:dyDescent="0.25">
      <c r="B11" s="332">
        <v>10.8</v>
      </c>
      <c r="C11" s="332">
        <v>87</v>
      </c>
      <c r="D11" s="332">
        <v>10.8</v>
      </c>
      <c r="E11" s="332">
        <v>6.5</v>
      </c>
      <c r="F11" s="332">
        <v>9.4</v>
      </c>
      <c r="G11" s="332">
        <v>72</v>
      </c>
      <c r="H11" s="332">
        <v>1009.7</v>
      </c>
      <c r="I11" s="332">
        <v>0</v>
      </c>
      <c r="J11" s="332">
        <v>0</v>
      </c>
      <c r="K11" s="332">
        <v>0</v>
      </c>
      <c r="L11" s="332">
        <v>27.5</v>
      </c>
      <c r="M11" s="332">
        <v>77.5</v>
      </c>
      <c r="N11" s="496">
        <v>169.8</v>
      </c>
      <c r="O11" s="496">
        <v>9.1</v>
      </c>
      <c r="P11" s="496">
        <v>10.199999999999999</v>
      </c>
      <c r="Q11" s="497">
        <v>1.38888888888889E-3</v>
      </c>
      <c r="R11" s="496"/>
      <c r="S11" s="516" t="s">
        <v>158</v>
      </c>
      <c r="T11" s="513"/>
      <c r="U11" s="501" t="str">
        <f t="shared" si="0"/>
        <v/>
      </c>
      <c r="V11" s="503"/>
      <c r="W11" s="503"/>
      <c r="X11" s="628"/>
      <c r="Z11" s="208" t="s">
        <v>26</v>
      </c>
      <c r="AA11" s="215"/>
      <c r="AB11" s="330">
        <v>22.5</v>
      </c>
      <c r="AD11" s="19">
        <f t="shared" ref="AD11:AD26" si="1">AB11+$AD$10</f>
        <v>33.5</v>
      </c>
      <c r="AE11" s="330">
        <v>45</v>
      </c>
      <c r="AG11" s="361"/>
      <c r="AI11"/>
      <c r="AJ11"/>
      <c r="AK11"/>
      <c r="AL11"/>
      <c r="AM11"/>
      <c r="AN11"/>
      <c r="AO11"/>
      <c r="AQ11"/>
      <c r="AR11"/>
      <c r="AS11"/>
      <c r="AT11"/>
      <c r="AU11"/>
      <c r="AV11"/>
      <c r="AW11"/>
      <c r="AX11"/>
      <c r="AY11" s="332"/>
    </row>
    <row r="12" spans="1:51" x14ac:dyDescent="0.25">
      <c r="B12" s="332">
        <v>10.8</v>
      </c>
      <c r="C12" s="332">
        <v>87</v>
      </c>
      <c r="D12" s="332">
        <v>10.8</v>
      </c>
      <c r="E12" s="332">
        <v>2.9</v>
      </c>
      <c r="F12" s="332">
        <v>7.2</v>
      </c>
      <c r="G12" s="332">
        <v>96</v>
      </c>
      <c r="H12" s="332">
        <v>1009.9</v>
      </c>
      <c r="I12" s="332">
        <v>0</v>
      </c>
      <c r="J12" s="332">
        <v>0</v>
      </c>
      <c r="K12" s="332">
        <v>0</v>
      </c>
      <c r="L12" s="332">
        <v>27.5</v>
      </c>
      <c r="M12" s="332">
        <v>77.5</v>
      </c>
      <c r="N12" s="496">
        <v>169.8</v>
      </c>
      <c r="O12" s="496">
        <v>9</v>
      </c>
      <c r="P12" s="496">
        <v>10.199999999999999</v>
      </c>
      <c r="Q12" s="497">
        <v>2.0833333333333298E-3</v>
      </c>
      <c r="R12" s="496"/>
      <c r="S12" s="516" t="s">
        <v>157</v>
      </c>
      <c r="T12" s="513"/>
      <c r="U12" s="501" t="str">
        <f t="shared" si="0"/>
        <v/>
      </c>
      <c r="V12" s="503"/>
      <c r="W12" s="503"/>
      <c r="X12" s="628"/>
      <c r="Z12" s="208" t="s">
        <v>9</v>
      </c>
      <c r="AA12" s="215"/>
      <c r="AB12" s="330">
        <v>45</v>
      </c>
      <c r="AD12" s="19">
        <f t="shared" si="1"/>
        <v>56</v>
      </c>
      <c r="AE12" s="330">
        <v>67</v>
      </c>
      <c r="AI12"/>
      <c r="AJ12"/>
      <c r="AK12"/>
      <c r="AL12"/>
      <c r="AM12"/>
      <c r="AN12"/>
      <c r="AO12"/>
      <c r="AQ12"/>
      <c r="AR12"/>
      <c r="AS12"/>
      <c r="AT12"/>
      <c r="AU12"/>
      <c r="AV12"/>
      <c r="AW12"/>
      <c r="AX12"/>
      <c r="AY12" s="332"/>
    </row>
    <row r="13" spans="1:51" x14ac:dyDescent="0.25">
      <c r="B13" s="332">
        <v>10.8</v>
      </c>
      <c r="C13" s="332">
        <v>87</v>
      </c>
      <c r="D13" s="332">
        <v>10.8</v>
      </c>
      <c r="E13" s="332">
        <v>4</v>
      </c>
      <c r="F13" s="332">
        <v>5.4</v>
      </c>
      <c r="G13" s="332">
        <v>73</v>
      </c>
      <c r="H13" s="332">
        <v>1009.6</v>
      </c>
      <c r="I13" s="332">
        <v>0</v>
      </c>
      <c r="J13" s="332">
        <v>0</v>
      </c>
      <c r="K13" s="332">
        <v>0</v>
      </c>
      <c r="L13" s="332">
        <v>27.5</v>
      </c>
      <c r="M13" s="332">
        <v>77.5</v>
      </c>
      <c r="N13" s="496">
        <v>169.8</v>
      </c>
      <c r="O13" s="496">
        <v>9</v>
      </c>
      <c r="P13" s="496">
        <v>10.199999999999999</v>
      </c>
      <c r="Q13" s="497">
        <v>2.7777777777777801E-3</v>
      </c>
      <c r="R13" s="496"/>
      <c r="S13" s="516">
        <v>1329</v>
      </c>
      <c r="T13" s="513"/>
      <c r="U13" s="501" t="str">
        <f t="shared" si="0"/>
        <v/>
      </c>
      <c r="V13" s="503"/>
      <c r="W13" s="503"/>
      <c r="X13" s="628"/>
      <c r="Z13" s="208" t="s">
        <v>12</v>
      </c>
      <c r="AA13" s="215"/>
      <c r="AB13" s="330">
        <v>67.5</v>
      </c>
      <c r="AD13" s="19">
        <f t="shared" si="1"/>
        <v>78.5</v>
      </c>
      <c r="AE13" s="330">
        <v>90</v>
      </c>
      <c r="AI13"/>
      <c r="AJ13"/>
      <c r="AK13"/>
      <c r="AL13"/>
      <c r="AM13"/>
      <c r="AN13"/>
      <c r="AO13"/>
      <c r="AQ13"/>
      <c r="AR13"/>
      <c r="AS13"/>
      <c r="AT13"/>
      <c r="AU13"/>
      <c r="AV13"/>
      <c r="AW13"/>
      <c r="AX13"/>
      <c r="AY13" s="332"/>
    </row>
    <row r="14" spans="1:51" x14ac:dyDescent="0.25">
      <c r="B14" s="332">
        <v>10.8</v>
      </c>
      <c r="C14" s="332">
        <v>87</v>
      </c>
      <c r="D14" s="332">
        <v>10.8</v>
      </c>
      <c r="E14" s="332">
        <v>4</v>
      </c>
      <c r="F14" s="332">
        <v>9.4</v>
      </c>
      <c r="G14" s="332">
        <v>91</v>
      </c>
      <c r="H14" s="332">
        <v>1009.6</v>
      </c>
      <c r="I14" s="332">
        <v>0</v>
      </c>
      <c r="J14" s="332">
        <v>0</v>
      </c>
      <c r="K14" s="332">
        <v>0</v>
      </c>
      <c r="L14" s="332">
        <v>27.5</v>
      </c>
      <c r="M14" s="332">
        <v>77.5</v>
      </c>
      <c r="N14" s="496">
        <v>169.8</v>
      </c>
      <c r="O14" s="496">
        <v>9.1</v>
      </c>
      <c r="P14" s="496">
        <v>10.199999999999999</v>
      </c>
      <c r="Q14" s="497">
        <v>3.4722222222222199E-3</v>
      </c>
      <c r="R14" s="496"/>
      <c r="S14" s="503"/>
      <c r="T14" s="513"/>
      <c r="U14" s="501" t="str">
        <f t="shared" si="0"/>
        <v/>
      </c>
      <c r="V14" s="503"/>
      <c r="W14" s="503"/>
      <c r="X14" s="628"/>
      <c r="Z14" s="169" t="s">
        <v>27</v>
      </c>
      <c r="AA14" s="215"/>
      <c r="AB14" s="330">
        <v>90</v>
      </c>
      <c r="AD14" s="19">
        <f t="shared" si="1"/>
        <v>101</v>
      </c>
      <c r="AE14" s="330">
        <v>112</v>
      </c>
      <c r="AI14"/>
      <c r="AJ14"/>
      <c r="AK14"/>
      <c r="AL14"/>
      <c r="AM14"/>
      <c r="AN14"/>
      <c r="AO14"/>
      <c r="AQ14"/>
      <c r="AR14"/>
      <c r="AS14"/>
      <c r="AT14"/>
      <c r="AU14"/>
      <c r="AV14"/>
      <c r="AW14"/>
      <c r="AX14"/>
      <c r="AY14" s="332"/>
    </row>
    <row r="15" spans="1:51" x14ac:dyDescent="0.25">
      <c r="B15" s="332">
        <v>10.8</v>
      </c>
      <c r="C15" s="332">
        <v>87</v>
      </c>
      <c r="D15" s="332">
        <v>10.8</v>
      </c>
      <c r="E15" s="332">
        <v>2.2000000000000002</v>
      </c>
      <c r="F15" s="332">
        <v>3.6</v>
      </c>
      <c r="G15" s="332">
        <v>65</v>
      </c>
      <c r="H15" s="332">
        <v>1009.5</v>
      </c>
      <c r="I15" s="332">
        <v>0</v>
      </c>
      <c r="J15" s="332">
        <v>0</v>
      </c>
      <c r="K15" s="332">
        <v>0</v>
      </c>
      <c r="L15" s="332">
        <v>27.5</v>
      </c>
      <c r="M15" s="332">
        <v>77.5</v>
      </c>
      <c r="N15" s="496">
        <v>169.8</v>
      </c>
      <c r="O15" s="496">
        <v>9.1</v>
      </c>
      <c r="P15" s="496">
        <v>10.199999999999999</v>
      </c>
      <c r="Q15" s="497">
        <v>4.1666666666666701E-3</v>
      </c>
      <c r="R15" s="496"/>
      <c r="S15" s="503"/>
      <c r="T15" s="513"/>
      <c r="U15" s="501" t="str">
        <f t="shared" si="0"/>
        <v/>
      </c>
      <c r="V15" s="503"/>
      <c r="W15" s="514"/>
      <c r="X15" s="628"/>
      <c r="Z15" s="170" t="s">
        <v>17</v>
      </c>
      <c r="AA15" s="215"/>
      <c r="AB15" s="330">
        <v>112.5</v>
      </c>
      <c r="AD15" s="19">
        <f t="shared" si="1"/>
        <v>123.5</v>
      </c>
      <c r="AE15" s="330">
        <v>135</v>
      </c>
      <c r="AI15"/>
      <c r="AJ15"/>
      <c r="AK15"/>
      <c r="AL15"/>
      <c r="AM15"/>
      <c r="AN15"/>
      <c r="AO15"/>
      <c r="AQ15"/>
      <c r="AR15"/>
      <c r="AS15"/>
      <c r="AT15"/>
      <c r="AU15"/>
      <c r="AV15"/>
      <c r="AW15"/>
      <c r="AX15"/>
      <c r="AY15" s="332"/>
    </row>
    <row r="16" spans="1:51" x14ac:dyDescent="0.25">
      <c r="B16" s="332">
        <v>10.8</v>
      </c>
      <c r="C16" s="332">
        <v>87</v>
      </c>
      <c r="D16" s="332">
        <v>10.8</v>
      </c>
      <c r="E16" s="332">
        <v>2.5</v>
      </c>
      <c r="F16" s="332">
        <v>3.6</v>
      </c>
      <c r="G16" s="332">
        <v>92</v>
      </c>
      <c r="H16" s="332">
        <v>1009.5</v>
      </c>
      <c r="I16" s="332">
        <v>0</v>
      </c>
      <c r="J16" s="332">
        <v>0</v>
      </c>
      <c r="K16" s="332">
        <v>0</v>
      </c>
      <c r="L16" s="332">
        <v>27.5</v>
      </c>
      <c r="M16" s="332">
        <v>77.5</v>
      </c>
      <c r="N16" s="496">
        <v>169.8</v>
      </c>
      <c r="O16" s="496">
        <v>9.1</v>
      </c>
      <c r="P16" s="496">
        <v>10.199999999999999</v>
      </c>
      <c r="Q16" s="497">
        <v>4.8611111111111103E-3</v>
      </c>
      <c r="R16" s="496"/>
      <c r="S16" s="503"/>
      <c r="T16" s="513"/>
      <c r="U16" s="501" t="str">
        <f t="shared" si="0"/>
        <v/>
      </c>
      <c r="V16" s="503"/>
      <c r="W16" s="514"/>
      <c r="X16" s="628"/>
      <c r="Z16" s="170" t="s">
        <v>11</v>
      </c>
      <c r="AA16" s="215"/>
      <c r="AB16" s="330">
        <v>135</v>
      </c>
      <c r="AD16" s="19">
        <f t="shared" si="1"/>
        <v>146</v>
      </c>
      <c r="AE16" s="330">
        <v>157</v>
      </c>
      <c r="AI16"/>
      <c r="AJ16"/>
      <c r="AK16"/>
      <c r="AL16"/>
      <c r="AM16"/>
      <c r="AN16"/>
      <c r="AO16"/>
      <c r="AQ16"/>
      <c r="AR16"/>
      <c r="AS16"/>
      <c r="AT16"/>
      <c r="AU16"/>
      <c r="AV16"/>
      <c r="AW16"/>
      <c r="AX16"/>
      <c r="AY16" s="216"/>
    </row>
    <row r="17" spans="2:51" x14ac:dyDescent="0.25">
      <c r="B17" s="332">
        <v>10.8</v>
      </c>
      <c r="C17" s="332">
        <v>87</v>
      </c>
      <c r="D17" s="332">
        <v>10.8</v>
      </c>
      <c r="E17" s="332">
        <v>2.2000000000000002</v>
      </c>
      <c r="F17" s="332">
        <v>3.6</v>
      </c>
      <c r="G17" s="332">
        <v>82</v>
      </c>
      <c r="H17" s="332">
        <v>1009.5</v>
      </c>
      <c r="I17" s="332">
        <v>0</v>
      </c>
      <c r="J17" s="332">
        <v>0</v>
      </c>
      <c r="K17" s="332">
        <v>0</v>
      </c>
      <c r="L17" s="332">
        <v>27.5</v>
      </c>
      <c r="M17" s="332">
        <v>77.5</v>
      </c>
      <c r="N17" s="496">
        <v>169.8</v>
      </c>
      <c r="O17" s="496">
        <v>9</v>
      </c>
      <c r="P17" s="496">
        <v>10.199999999999999</v>
      </c>
      <c r="Q17" s="497">
        <v>5.5555555555555601E-3</v>
      </c>
      <c r="R17" s="496"/>
      <c r="S17" s="503"/>
      <c r="T17" s="513"/>
      <c r="U17" s="501" t="str">
        <f t="shared" si="0"/>
        <v/>
      </c>
      <c r="V17" s="503"/>
      <c r="W17" s="514"/>
      <c r="X17" s="628"/>
      <c r="Z17" s="170" t="s">
        <v>28</v>
      </c>
      <c r="AA17" s="215"/>
      <c r="AB17" s="330">
        <v>157.5</v>
      </c>
      <c r="AD17" s="19">
        <f t="shared" si="1"/>
        <v>168.5</v>
      </c>
      <c r="AE17" s="330">
        <v>180</v>
      </c>
      <c r="AI17"/>
      <c r="AJ17"/>
      <c r="AK17"/>
      <c r="AL17"/>
      <c r="AM17"/>
      <c r="AN17"/>
      <c r="AO17"/>
      <c r="AQ17"/>
      <c r="AR17"/>
      <c r="AS17"/>
      <c r="AT17"/>
      <c r="AU17"/>
      <c r="AV17"/>
      <c r="AW17"/>
      <c r="AX17"/>
      <c r="AY17" s="216"/>
    </row>
    <row r="18" spans="2:51" x14ac:dyDescent="0.25">
      <c r="B18" s="332">
        <v>10.8</v>
      </c>
      <c r="C18" s="332">
        <v>87</v>
      </c>
      <c r="D18" s="332">
        <v>10.8</v>
      </c>
      <c r="E18" s="332">
        <v>2.5</v>
      </c>
      <c r="F18" s="332">
        <v>3.6</v>
      </c>
      <c r="G18" s="332">
        <v>77</v>
      </c>
      <c r="H18" s="332">
        <v>1009.5</v>
      </c>
      <c r="I18" s="332">
        <v>0</v>
      </c>
      <c r="J18" s="332">
        <v>0</v>
      </c>
      <c r="K18" s="332">
        <v>0</v>
      </c>
      <c r="L18" s="332">
        <v>27.5</v>
      </c>
      <c r="M18" s="332">
        <v>77.5</v>
      </c>
      <c r="N18" s="496">
        <v>169.8</v>
      </c>
      <c r="O18" s="496">
        <v>9</v>
      </c>
      <c r="P18" s="496">
        <v>10.199999999999999</v>
      </c>
      <c r="Q18" s="497">
        <v>6.2500000000000003E-3</v>
      </c>
      <c r="R18" s="496"/>
      <c r="S18" s="503"/>
      <c r="T18" s="513"/>
      <c r="U18" s="501" t="str">
        <f t="shared" si="0"/>
        <v/>
      </c>
      <c r="V18" s="503"/>
      <c r="W18" s="514"/>
      <c r="X18" s="628"/>
      <c r="Z18" s="170" t="s">
        <v>13</v>
      </c>
      <c r="AA18" s="215"/>
      <c r="AB18" s="330">
        <v>180</v>
      </c>
      <c r="AD18" s="19">
        <f t="shared" si="1"/>
        <v>191</v>
      </c>
      <c r="AE18" s="330">
        <v>202</v>
      </c>
      <c r="AI18"/>
      <c r="AJ18"/>
      <c r="AK18"/>
      <c r="AL18"/>
      <c r="AM18"/>
      <c r="AN18"/>
      <c r="AO18"/>
      <c r="AQ18"/>
      <c r="AR18"/>
      <c r="AS18"/>
      <c r="AT18"/>
      <c r="AU18"/>
      <c r="AV18"/>
      <c r="AW18"/>
      <c r="AX18"/>
      <c r="AY18" s="216"/>
    </row>
    <row r="19" spans="2:51" x14ac:dyDescent="0.25">
      <c r="B19" s="332">
        <v>10.8</v>
      </c>
      <c r="C19" s="332">
        <v>87</v>
      </c>
      <c r="D19" s="332">
        <v>10.8</v>
      </c>
      <c r="E19" s="332">
        <v>2.5</v>
      </c>
      <c r="F19" s="332">
        <v>3.6</v>
      </c>
      <c r="G19" s="332">
        <v>80</v>
      </c>
      <c r="H19" s="332">
        <v>1009.4</v>
      </c>
      <c r="I19" s="332">
        <v>0</v>
      </c>
      <c r="J19" s="332">
        <v>0</v>
      </c>
      <c r="K19" s="332">
        <v>0</v>
      </c>
      <c r="L19" s="332">
        <v>27.5</v>
      </c>
      <c r="M19" s="332">
        <v>77.5</v>
      </c>
      <c r="N19" s="496">
        <v>169.8</v>
      </c>
      <c r="O19" s="496">
        <v>9</v>
      </c>
      <c r="P19" s="496">
        <v>10.199999999999999</v>
      </c>
      <c r="Q19" s="497">
        <v>6.9444444444444397E-3</v>
      </c>
      <c r="R19" s="496"/>
      <c r="S19" s="503"/>
      <c r="T19" s="513"/>
      <c r="U19" s="501" t="str">
        <f t="shared" si="0"/>
        <v/>
      </c>
      <c r="V19" s="503"/>
      <c r="W19" s="514"/>
      <c r="X19" s="628"/>
      <c r="Z19" s="170" t="s">
        <v>14</v>
      </c>
      <c r="AA19" s="215"/>
      <c r="AB19" s="330">
        <v>202.5</v>
      </c>
      <c r="AD19" s="19">
        <f t="shared" si="1"/>
        <v>213.5</v>
      </c>
      <c r="AE19" s="330">
        <v>225</v>
      </c>
      <c r="AI19"/>
      <c r="AJ19"/>
      <c r="AK19"/>
      <c r="AL19"/>
      <c r="AM19"/>
      <c r="AN19"/>
      <c r="AO19"/>
      <c r="AQ19"/>
      <c r="AR19"/>
      <c r="AS19"/>
      <c r="AT19"/>
      <c r="AU19"/>
      <c r="AV19"/>
      <c r="AW19"/>
      <c r="AX19"/>
      <c r="AY19" s="216"/>
    </row>
    <row r="20" spans="2:51" x14ac:dyDescent="0.25">
      <c r="B20" s="332">
        <v>10.8</v>
      </c>
      <c r="C20" s="332">
        <v>87</v>
      </c>
      <c r="D20" s="332">
        <v>10.8</v>
      </c>
      <c r="E20" s="332">
        <v>5.4</v>
      </c>
      <c r="F20" s="332">
        <v>9.4</v>
      </c>
      <c r="G20" s="332">
        <v>160</v>
      </c>
      <c r="H20" s="332">
        <v>1009.2</v>
      </c>
      <c r="I20" s="332">
        <v>0</v>
      </c>
      <c r="J20" s="332">
        <v>0</v>
      </c>
      <c r="K20" s="332">
        <v>0</v>
      </c>
      <c r="L20" s="332">
        <v>27.5</v>
      </c>
      <c r="M20" s="332">
        <v>77.5</v>
      </c>
      <c r="N20" s="496">
        <v>169.8</v>
      </c>
      <c r="O20" s="496">
        <v>9.1</v>
      </c>
      <c r="P20" s="496">
        <v>10.199999999999999</v>
      </c>
      <c r="Q20" s="497">
        <v>7.6388888888888904E-3</v>
      </c>
      <c r="R20" s="496"/>
      <c r="S20" s="503"/>
      <c r="T20" s="513"/>
      <c r="U20" s="501" t="str">
        <f t="shared" si="0"/>
        <v/>
      </c>
      <c r="V20" s="503"/>
      <c r="W20" s="514"/>
      <c r="X20" s="628"/>
      <c r="Z20" s="170" t="s">
        <v>21</v>
      </c>
      <c r="AA20" s="215"/>
      <c r="AB20" s="330">
        <v>225</v>
      </c>
      <c r="AD20" s="19">
        <f t="shared" si="1"/>
        <v>236</v>
      </c>
      <c r="AE20" s="330">
        <v>247</v>
      </c>
      <c r="AI20"/>
      <c r="AJ20"/>
      <c r="AK20"/>
      <c r="AL20"/>
      <c r="AM20"/>
      <c r="AN20"/>
      <c r="AO20"/>
      <c r="AQ20"/>
      <c r="AR20"/>
      <c r="AS20"/>
      <c r="AT20"/>
      <c r="AU20"/>
      <c r="AV20"/>
      <c r="AW20"/>
      <c r="AX20"/>
      <c r="AY20" s="216"/>
    </row>
    <row r="21" spans="2:51" x14ac:dyDescent="0.25">
      <c r="B21" s="332">
        <v>10.8</v>
      </c>
      <c r="C21" s="332">
        <v>87</v>
      </c>
      <c r="D21" s="332">
        <v>10.8</v>
      </c>
      <c r="E21" s="332">
        <v>2.9</v>
      </c>
      <c r="F21" s="332">
        <v>3.6</v>
      </c>
      <c r="G21" s="332">
        <v>86</v>
      </c>
      <c r="H21" s="332">
        <v>1009.4</v>
      </c>
      <c r="I21" s="332">
        <v>0</v>
      </c>
      <c r="J21" s="332">
        <v>0</v>
      </c>
      <c r="K21" s="332">
        <v>0</v>
      </c>
      <c r="L21" s="332">
        <v>27.5</v>
      </c>
      <c r="M21" s="332">
        <v>77.5</v>
      </c>
      <c r="N21" s="496">
        <v>169.8</v>
      </c>
      <c r="O21" s="496">
        <v>9</v>
      </c>
      <c r="P21" s="496">
        <v>10.199999999999999</v>
      </c>
      <c r="Q21" s="497">
        <v>8.3333333333333297E-3</v>
      </c>
      <c r="R21" s="496"/>
      <c r="S21" s="503"/>
      <c r="T21" s="513"/>
      <c r="U21" s="501" t="str">
        <f t="shared" si="0"/>
        <v/>
      </c>
      <c r="V21" s="503"/>
      <c r="W21" s="514"/>
      <c r="X21" s="628"/>
      <c r="Z21" s="170" t="s">
        <v>10</v>
      </c>
      <c r="AA21" s="215"/>
      <c r="AB21" s="330">
        <v>247.5</v>
      </c>
      <c r="AD21" s="19">
        <f t="shared" si="1"/>
        <v>258.5</v>
      </c>
      <c r="AE21" s="330">
        <v>270</v>
      </c>
      <c r="AI21"/>
      <c r="AJ21"/>
      <c r="AK21"/>
      <c r="AL21"/>
      <c r="AM21"/>
      <c r="AN21"/>
      <c r="AO21"/>
      <c r="AQ21"/>
      <c r="AR21"/>
      <c r="AS21"/>
      <c r="AT21"/>
      <c r="AU21"/>
      <c r="AV21"/>
      <c r="AW21"/>
      <c r="AX21"/>
      <c r="AY21" s="216"/>
    </row>
    <row r="22" spans="2:51" x14ac:dyDescent="0.25">
      <c r="B22" s="332">
        <v>10.8</v>
      </c>
      <c r="C22" s="332">
        <v>87</v>
      </c>
      <c r="D22" s="332">
        <v>10.8</v>
      </c>
      <c r="E22" s="332">
        <v>2.5</v>
      </c>
      <c r="F22" s="332">
        <v>3.6</v>
      </c>
      <c r="G22" s="332">
        <v>28</v>
      </c>
      <c r="H22" s="332">
        <v>1009.3</v>
      </c>
      <c r="I22" s="332">
        <v>0</v>
      </c>
      <c r="J22" s="332">
        <v>0</v>
      </c>
      <c r="K22" s="332">
        <v>0</v>
      </c>
      <c r="L22" s="332">
        <v>27.5</v>
      </c>
      <c r="M22" s="332">
        <v>77.5</v>
      </c>
      <c r="N22" s="496">
        <v>169.8</v>
      </c>
      <c r="O22" s="496">
        <v>9</v>
      </c>
      <c r="P22" s="496">
        <v>10.199999999999999</v>
      </c>
      <c r="Q22" s="497">
        <v>9.0277777777777804E-3</v>
      </c>
      <c r="R22" s="496"/>
      <c r="S22" s="503"/>
      <c r="T22" s="513"/>
      <c r="U22" s="501"/>
      <c r="V22" s="503"/>
      <c r="W22" s="514"/>
      <c r="X22" s="628"/>
      <c r="Z22" s="170" t="s">
        <v>16</v>
      </c>
      <c r="AA22" s="215"/>
      <c r="AB22" s="330">
        <v>270</v>
      </c>
      <c r="AD22" s="19">
        <f t="shared" si="1"/>
        <v>281</v>
      </c>
      <c r="AE22" s="330">
        <v>292</v>
      </c>
      <c r="AI22"/>
      <c r="AJ22"/>
      <c r="AK22"/>
      <c r="AL22"/>
      <c r="AM22"/>
      <c r="AN22"/>
      <c r="AO22"/>
      <c r="AQ22"/>
      <c r="AR22"/>
      <c r="AS22"/>
      <c r="AT22"/>
      <c r="AU22"/>
      <c r="AV22"/>
      <c r="AW22"/>
      <c r="AX22"/>
      <c r="AY22" s="216"/>
    </row>
    <row r="23" spans="2:51" x14ac:dyDescent="0.25">
      <c r="B23" s="332">
        <v>10.8</v>
      </c>
      <c r="C23" s="332">
        <v>87</v>
      </c>
      <c r="D23" s="332">
        <v>10.8</v>
      </c>
      <c r="E23" s="332">
        <v>2.9</v>
      </c>
      <c r="F23" s="332">
        <v>5.4</v>
      </c>
      <c r="G23" s="332">
        <v>100</v>
      </c>
      <c r="H23" s="332">
        <v>1009.4</v>
      </c>
      <c r="I23" s="332">
        <v>0</v>
      </c>
      <c r="J23" s="332">
        <v>0</v>
      </c>
      <c r="K23" s="332">
        <v>0</v>
      </c>
      <c r="L23" s="332">
        <v>27.5</v>
      </c>
      <c r="M23" s="332">
        <v>77.5</v>
      </c>
      <c r="N23" s="496">
        <v>169.8</v>
      </c>
      <c r="O23" s="496">
        <v>9.1</v>
      </c>
      <c r="P23" s="496">
        <v>10.199999999999999</v>
      </c>
      <c r="Q23" s="497">
        <v>9.7222222222222206E-3</v>
      </c>
      <c r="R23" s="496"/>
      <c r="S23" s="503"/>
      <c r="T23" s="513"/>
      <c r="U23" s="501"/>
      <c r="V23" s="503"/>
      <c r="W23" s="514"/>
      <c r="X23" s="628"/>
      <c r="Z23" s="208" t="s">
        <v>18</v>
      </c>
      <c r="AA23" s="215"/>
      <c r="AB23" s="330">
        <v>292.5</v>
      </c>
      <c r="AD23" s="19">
        <f t="shared" si="1"/>
        <v>303.5</v>
      </c>
      <c r="AE23" s="330">
        <v>315</v>
      </c>
      <c r="AI23"/>
      <c r="AJ23"/>
      <c r="AK23"/>
      <c r="AL23"/>
      <c r="AM23"/>
      <c r="AN23"/>
      <c r="AO23"/>
      <c r="AQ23"/>
      <c r="AR23"/>
      <c r="AS23"/>
      <c r="AT23"/>
      <c r="AU23"/>
      <c r="AV23"/>
      <c r="AW23"/>
      <c r="AX23"/>
      <c r="AY23" s="255"/>
    </row>
    <row r="24" spans="2:51" x14ac:dyDescent="0.25">
      <c r="B24" s="332">
        <v>10.7</v>
      </c>
      <c r="C24" s="332">
        <v>87</v>
      </c>
      <c r="D24" s="332">
        <v>10.7</v>
      </c>
      <c r="E24" s="332">
        <v>0</v>
      </c>
      <c r="F24" s="332">
        <v>0</v>
      </c>
      <c r="G24" s="332">
        <v>66</v>
      </c>
      <c r="H24" s="332">
        <v>1009.1</v>
      </c>
      <c r="I24" s="332">
        <v>0</v>
      </c>
      <c r="J24" s="332">
        <v>0</v>
      </c>
      <c r="K24" s="332">
        <v>0</v>
      </c>
      <c r="L24" s="332">
        <v>27.5</v>
      </c>
      <c r="M24" s="332">
        <v>77.5</v>
      </c>
      <c r="N24" s="496">
        <v>169.8</v>
      </c>
      <c r="O24" s="496">
        <v>9</v>
      </c>
      <c r="P24" s="496">
        <v>10.199999999999999</v>
      </c>
      <c r="Q24" s="497">
        <v>1.0416666666666701E-2</v>
      </c>
      <c r="R24" s="496"/>
      <c r="S24" s="503"/>
      <c r="T24" s="513"/>
      <c r="U24" s="501"/>
      <c r="V24" s="503"/>
      <c r="W24" s="514"/>
      <c r="X24" s="628"/>
      <c r="Z24" s="208" t="s">
        <v>20</v>
      </c>
      <c r="AA24" s="215"/>
      <c r="AB24" s="330">
        <v>315</v>
      </c>
      <c r="AD24" s="19">
        <f t="shared" si="1"/>
        <v>326</v>
      </c>
      <c r="AE24" s="330">
        <v>337</v>
      </c>
      <c r="AI24"/>
      <c r="AJ24"/>
      <c r="AK24"/>
      <c r="AL24"/>
      <c r="AM24"/>
      <c r="AN24"/>
      <c r="AO24"/>
      <c r="AQ24"/>
      <c r="AR24"/>
      <c r="AS24"/>
      <c r="AT24"/>
      <c r="AU24"/>
      <c r="AV24"/>
      <c r="AW24"/>
      <c r="AX24"/>
      <c r="AY24" s="255"/>
    </row>
    <row r="25" spans="2:51" x14ac:dyDescent="0.25">
      <c r="B25" s="332">
        <v>10.7</v>
      </c>
      <c r="C25" s="332">
        <v>87</v>
      </c>
      <c r="D25" s="332">
        <v>10.7</v>
      </c>
      <c r="E25" s="332">
        <v>3.6</v>
      </c>
      <c r="F25" s="332">
        <v>7.2</v>
      </c>
      <c r="G25" s="332">
        <v>48</v>
      </c>
      <c r="H25" s="332">
        <v>1009.2</v>
      </c>
      <c r="I25" s="332">
        <v>0</v>
      </c>
      <c r="J25" s="332">
        <v>0</v>
      </c>
      <c r="K25" s="332">
        <v>0</v>
      </c>
      <c r="L25" s="332">
        <v>27.5</v>
      </c>
      <c r="M25" s="332">
        <v>77.5</v>
      </c>
      <c r="N25" s="496">
        <v>169.8</v>
      </c>
      <c r="O25" s="496">
        <v>9</v>
      </c>
      <c r="P25" s="496">
        <v>10.199999999999999</v>
      </c>
      <c r="Q25" s="497">
        <v>1.1111111111111099E-2</v>
      </c>
      <c r="R25" s="496"/>
      <c r="S25" s="503"/>
      <c r="T25" s="513"/>
      <c r="U25" s="501"/>
      <c r="V25" s="503"/>
      <c r="W25" s="514"/>
      <c r="X25" s="628"/>
      <c r="Z25" s="208" t="s">
        <v>19</v>
      </c>
      <c r="AA25" s="215"/>
      <c r="AB25" s="330">
        <v>337.5</v>
      </c>
      <c r="AD25" s="19">
        <f t="shared" si="1"/>
        <v>348.5</v>
      </c>
      <c r="AE25" s="330">
        <v>349</v>
      </c>
      <c r="AT25" s="254"/>
      <c r="AV25" s="216"/>
      <c r="AW25" s="332"/>
      <c r="AY25" s="255"/>
    </row>
    <row r="26" spans="2:51" x14ac:dyDescent="0.25">
      <c r="B26" s="332">
        <v>10.7</v>
      </c>
      <c r="C26" s="332">
        <v>87</v>
      </c>
      <c r="D26" s="332">
        <v>10.7</v>
      </c>
      <c r="E26" s="332">
        <v>1.4</v>
      </c>
      <c r="F26" s="332">
        <v>3.6</v>
      </c>
      <c r="G26" s="332">
        <v>84</v>
      </c>
      <c r="H26" s="332">
        <v>1009.3</v>
      </c>
      <c r="I26" s="332">
        <v>0</v>
      </c>
      <c r="J26" s="332">
        <v>0</v>
      </c>
      <c r="K26" s="332">
        <v>0</v>
      </c>
      <c r="L26" s="332">
        <v>27.5</v>
      </c>
      <c r="M26" s="332">
        <v>77.5</v>
      </c>
      <c r="N26" s="496">
        <v>169.8</v>
      </c>
      <c r="O26" s="496">
        <v>9</v>
      </c>
      <c r="P26" s="496">
        <v>10.199999999999999</v>
      </c>
      <c r="Q26" s="497">
        <v>1.18055555555556E-2</v>
      </c>
      <c r="R26" s="496"/>
      <c r="S26" s="503"/>
      <c r="T26" s="513"/>
      <c r="U26" s="501"/>
      <c r="V26" s="503"/>
      <c r="W26" s="514"/>
      <c r="X26" s="628"/>
      <c r="Z26" s="18" t="s">
        <v>15</v>
      </c>
      <c r="AA26" s="215"/>
      <c r="AB26" s="330">
        <v>349</v>
      </c>
      <c r="AD26" s="19">
        <f t="shared" si="1"/>
        <v>360</v>
      </c>
      <c r="AF26" s="19"/>
      <c r="AT26" s="254"/>
      <c r="AV26" s="216"/>
      <c r="AW26" s="332"/>
      <c r="AY26" s="255"/>
    </row>
    <row r="27" spans="2:51" x14ac:dyDescent="0.25">
      <c r="B27" s="332">
        <v>10.7</v>
      </c>
      <c r="C27" s="332">
        <v>87</v>
      </c>
      <c r="D27" s="332">
        <v>10.7</v>
      </c>
      <c r="E27" s="332">
        <v>7.6</v>
      </c>
      <c r="F27" s="332">
        <v>9.4</v>
      </c>
      <c r="G27" s="332">
        <v>79</v>
      </c>
      <c r="H27" s="332">
        <v>1009.3</v>
      </c>
      <c r="I27" s="332">
        <v>0</v>
      </c>
      <c r="J27" s="332">
        <v>0</v>
      </c>
      <c r="K27" s="332">
        <v>0</v>
      </c>
      <c r="L27" s="332">
        <v>27.5</v>
      </c>
      <c r="M27" s="332">
        <v>77.5</v>
      </c>
      <c r="N27" s="496">
        <v>169.8</v>
      </c>
      <c r="O27" s="496">
        <v>9</v>
      </c>
      <c r="P27" s="496">
        <v>10.199999999999999</v>
      </c>
      <c r="Q27" s="497">
        <v>1.2500000000000001E-2</v>
      </c>
      <c r="R27" s="496"/>
      <c r="S27" s="503"/>
      <c r="T27" s="513"/>
      <c r="U27" s="501"/>
      <c r="V27" s="503"/>
      <c r="W27" s="514"/>
      <c r="X27" s="628"/>
      <c r="AT27" s="254"/>
      <c r="AV27" s="216"/>
      <c r="AW27" s="332"/>
      <c r="AY27" s="255"/>
    </row>
    <row r="28" spans="2:51" x14ac:dyDescent="0.25">
      <c r="B28" s="332">
        <v>10.7</v>
      </c>
      <c r="C28" s="332">
        <v>87</v>
      </c>
      <c r="D28" s="332">
        <v>10.7</v>
      </c>
      <c r="E28" s="332">
        <v>4</v>
      </c>
      <c r="F28" s="332">
        <v>5.4</v>
      </c>
      <c r="G28" s="332">
        <v>86</v>
      </c>
      <c r="H28" s="332">
        <v>1009.2</v>
      </c>
      <c r="I28" s="332">
        <v>0</v>
      </c>
      <c r="J28" s="332">
        <v>0</v>
      </c>
      <c r="K28" s="332">
        <v>0</v>
      </c>
      <c r="L28" s="332">
        <v>27.5</v>
      </c>
      <c r="M28" s="332">
        <v>77.5</v>
      </c>
      <c r="N28" s="496">
        <v>169.8</v>
      </c>
      <c r="O28" s="496">
        <v>9</v>
      </c>
      <c r="P28" s="496">
        <v>10.199999999999999</v>
      </c>
      <c r="Q28" s="497">
        <v>1.3194444444444399E-2</v>
      </c>
      <c r="R28" s="496"/>
      <c r="S28" s="503"/>
      <c r="T28" s="513"/>
      <c r="U28" s="501"/>
      <c r="V28" s="503"/>
      <c r="W28" s="514"/>
      <c r="X28" s="628"/>
      <c r="AD28" s="249" t="str">
        <f>INDEX($Z$9:$Z$26,IF(ISNA(MATCH($AD$30,$AD$9:$AD$26,0)),MATCH($AD$30,$AD$9:$AD$26,1)+1,MATCH($AD$30,$AD$9:$AD$26,0)),1)</f>
        <v>ONO</v>
      </c>
      <c r="AT28" s="254"/>
      <c r="AV28" s="216"/>
      <c r="AW28" s="332"/>
      <c r="AY28" s="255"/>
    </row>
    <row r="29" spans="2:51" x14ac:dyDescent="0.25">
      <c r="B29" s="332">
        <v>10.7</v>
      </c>
      <c r="C29" s="332">
        <v>87</v>
      </c>
      <c r="D29" s="332">
        <v>10.7</v>
      </c>
      <c r="E29" s="332">
        <v>4.7</v>
      </c>
      <c r="F29" s="332">
        <v>5.4</v>
      </c>
      <c r="G29" s="332">
        <v>59</v>
      </c>
      <c r="H29" s="332">
        <v>1009.1</v>
      </c>
      <c r="I29" s="332">
        <v>0</v>
      </c>
      <c r="J29" s="332">
        <v>0</v>
      </c>
      <c r="K29" s="332">
        <v>0</v>
      </c>
      <c r="L29" s="332">
        <v>27.5</v>
      </c>
      <c r="M29" s="332">
        <v>77.5</v>
      </c>
      <c r="N29" s="496">
        <v>169.8</v>
      </c>
      <c r="O29" s="496">
        <v>9</v>
      </c>
      <c r="P29" s="496">
        <v>10.199999999999999</v>
      </c>
      <c r="Q29" s="497">
        <v>1.38888888888889E-2</v>
      </c>
      <c r="R29" s="496"/>
      <c r="S29" s="503"/>
      <c r="T29" s="513"/>
      <c r="U29" s="501"/>
      <c r="V29" s="503"/>
      <c r="W29" s="514"/>
      <c r="X29" s="628"/>
      <c r="AB29" s="20">
        <f>SUM(AB32:AB47)</f>
        <v>1</v>
      </c>
      <c r="AD29" s="21">
        <f>MAX(AB32:AB47)</f>
        <v>0.24285714285714285</v>
      </c>
      <c r="AF29" s="22">
        <f>SUM(AF32:AF47)</f>
        <v>70</v>
      </c>
      <c r="AT29" s="254"/>
      <c r="AV29" s="216"/>
      <c r="AW29" s="332"/>
      <c r="AY29" s="255"/>
    </row>
    <row r="30" spans="2:51" x14ac:dyDescent="0.25">
      <c r="B30" s="332">
        <v>10.7</v>
      </c>
      <c r="C30" s="332">
        <v>87</v>
      </c>
      <c r="D30" s="332">
        <v>10.7</v>
      </c>
      <c r="E30" s="332">
        <v>4</v>
      </c>
      <c r="F30" s="332">
        <v>5.4</v>
      </c>
      <c r="G30" s="332">
        <v>53</v>
      </c>
      <c r="H30" s="332">
        <v>1009.1</v>
      </c>
      <c r="I30" s="332">
        <v>0</v>
      </c>
      <c r="J30" s="332">
        <v>0</v>
      </c>
      <c r="K30" s="332">
        <v>0</v>
      </c>
      <c r="L30" s="332">
        <v>27.5</v>
      </c>
      <c r="M30" s="332">
        <v>77.5</v>
      </c>
      <c r="N30" s="496">
        <v>169.8</v>
      </c>
      <c r="O30" s="496">
        <v>9</v>
      </c>
      <c r="P30" s="496">
        <v>10.199999999999999</v>
      </c>
      <c r="Q30" s="497">
        <v>1.4583333333333301E-2</v>
      </c>
      <c r="R30" s="496"/>
      <c r="S30" s="503"/>
      <c r="T30" s="513"/>
      <c r="U30" s="501"/>
      <c r="V30" s="503"/>
      <c r="W30" s="514"/>
      <c r="X30" s="628"/>
      <c r="AD30" s="23">
        <f>VLOOKUP(AD29,AB32:AD47,AD31,0)</f>
        <v>292</v>
      </c>
      <c r="AT30" s="254"/>
      <c r="AV30" s="216"/>
      <c r="AW30" s="332"/>
      <c r="AY30" s="255"/>
    </row>
    <row r="31" spans="2:51" x14ac:dyDescent="0.25">
      <c r="B31" s="332">
        <v>10.7</v>
      </c>
      <c r="C31" s="332">
        <v>87</v>
      </c>
      <c r="D31" s="332">
        <v>10.7</v>
      </c>
      <c r="E31" s="332">
        <v>1.8</v>
      </c>
      <c r="F31" s="332">
        <v>1.8</v>
      </c>
      <c r="G31" s="332">
        <v>92</v>
      </c>
      <c r="H31" s="332">
        <v>1009.2</v>
      </c>
      <c r="I31" s="332">
        <v>0</v>
      </c>
      <c r="J31" s="332">
        <v>0</v>
      </c>
      <c r="K31" s="332">
        <v>0</v>
      </c>
      <c r="L31" s="332">
        <v>27.5</v>
      </c>
      <c r="M31" s="332">
        <v>77.5</v>
      </c>
      <c r="N31" s="496">
        <v>169.8</v>
      </c>
      <c r="O31" s="496">
        <v>9</v>
      </c>
      <c r="P31" s="496">
        <v>10.199999999999999</v>
      </c>
      <c r="Q31" s="497">
        <v>1.52777777777778E-2</v>
      </c>
      <c r="R31" s="496"/>
      <c r="S31" s="503"/>
      <c r="T31" s="513"/>
      <c r="U31" s="501"/>
      <c r="V31" s="503"/>
      <c r="W31" s="514"/>
      <c r="X31" s="628"/>
      <c r="AD31" s="330">
        <v>3</v>
      </c>
      <c r="AT31" s="254"/>
      <c r="AV31" s="216"/>
      <c r="AW31" s="332"/>
      <c r="AY31" s="255"/>
    </row>
    <row r="32" spans="2:51" x14ac:dyDescent="0.25">
      <c r="B32" s="332">
        <v>10.7</v>
      </c>
      <c r="C32" s="332">
        <v>87</v>
      </c>
      <c r="D32" s="332">
        <v>10.7</v>
      </c>
      <c r="E32" s="332">
        <v>6.8</v>
      </c>
      <c r="F32" s="332">
        <v>13</v>
      </c>
      <c r="G32" s="332">
        <v>106</v>
      </c>
      <c r="H32" s="332">
        <v>1009.2</v>
      </c>
      <c r="I32" s="332">
        <v>0</v>
      </c>
      <c r="J32" s="332">
        <v>0</v>
      </c>
      <c r="K32" s="332">
        <v>0</v>
      </c>
      <c r="L32" s="332">
        <v>27.5</v>
      </c>
      <c r="M32" s="332">
        <v>77.5</v>
      </c>
      <c r="N32" s="496">
        <v>169.8</v>
      </c>
      <c r="O32" s="496">
        <v>9</v>
      </c>
      <c r="P32" s="496">
        <v>10.199999999999999</v>
      </c>
      <c r="Q32" s="497">
        <v>1.59722222222222E-2</v>
      </c>
      <c r="R32" s="496"/>
      <c r="S32" s="503"/>
      <c r="T32" s="513"/>
      <c r="U32" s="501"/>
      <c r="V32" s="503"/>
      <c r="W32" s="514"/>
      <c r="X32" s="628"/>
      <c r="AB32" s="24">
        <f>AF32/$AF$29</f>
        <v>7.1428571428571425E-2</v>
      </c>
      <c r="AD32" s="204">
        <v>0</v>
      </c>
      <c r="AF32" s="25">
        <f>COUNTIF($G$9:$G$1448,AD32)</f>
        <v>5</v>
      </c>
      <c r="AT32" s="254"/>
      <c r="AV32" s="216"/>
      <c r="AW32" s="332"/>
      <c r="AY32" s="255"/>
    </row>
    <row r="33" spans="2:51" x14ac:dyDescent="0.25">
      <c r="B33" s="332">
        <v>10.7</v>
      </c>
      <c r="C33" s="332">
        <v>87</v>
      </c>
      <c r="D33" s="332">
        <v>10.7</v>
      </c>
      <c r="E33" s="332">
        <v>4.7</v>
      </c>
      <c r="F33" s="332">
        <v>7.2</v>
      </c>
      <c r="G33" s="332">
        <v>66</v>
      </c>
      <c r="H33" s="332">
        <v>1009</v>
      </c>
      <c r="I33" s="332">
        <v>0</v>
      </c>
      <c r="J33" s="332">
        <v>0</v>
      </c>
      <c r="K33" s="332">
        <v>0</v>
      </c>
      <c r="L33" s="332">
        <v>27.5</v>
      </c>
      <c r="M33" s="332">
        <v>77.5</v>
      </c>
      <c r="N33" s="496">
        <v>169.8</v>
      </c>
      <c r="O33" s="496">
        <v>9</v>
      </c>
      <c r="P33" s="496">
        <v>10.199999999999999</v>
      </c>
      <c r="Q33" s="497">
        <v>1.6666666666666701E-2</v>
      </c>
      <c r="R33" s="496"/>
      <c r="S33" s="503"/>
      <c r="T33" s="513"/>
      <c r="U33" s="501"/>
      <c r="V33" s="503"/>
      <c r="W33" s="514"/>
      <c r="X33" s="628"/>
      <c r="AB33" s="24">
        <f t="shared" ref="AB33:AB47" si="2">AF33/$AF$29</f>
        <v>7.1428571428571425E-2</v>
      </c>
      <c r="AD33" s="204">
        <v>22</v>
      </c>
      <c r="AF33" s="25">
        <f t="shared" ref="AF33:AF47" si="3">COUNTIF($G$9:$G$1448,AD33)</f>
        <v>5</v>
      </c>
      <c r="AT33" s="254"/>
      <c r="AV33" s="216"/>
      <c r="AW33" s="332"/>
      <c r="AY33" s="255"/>
    </row>
    <row r="34" spans="2:51" x14ac:dyDescent="0.25">
      <c r="B34" s="332">
        <v>10.7</v>
      </c>
      <c r="C34" s="332">
        <v>87</v>
      </c>
      <c r="D34" s="332">
        <v>10.7</v>
      </c>
      <c r="E34" s="332">
        <v>4.7</v>
      </c>
      <c r="F34" s="332">
        <v>9.4</v>
      </c>
      <c r="G34" s="332">
        <v>79</v>
      </c>
      <c r="H34" s="332">
        <v>1008.9</v>
      </c>
      <c r="I34" s="332">
        <v>0</v>
      </c>
      <c r="J34" s="332">
        <v>0</v>
      </c>
      <c r="K34" s="332">
        <v>0</v>
      </c>
      <c r="L34" s="332">
        <v>27.5</v>
      </c>
      <c r="M34" s="332">
        <v>77.5</v>
      </c>
      <c r="N34" s="496">
        <v>169.8</v>
      </c>
      <c r="O34" s="496">
        <v>9</v>
      </c>
      <c r="P34" s="496">
        <v>10.199999999999999</v>
      </c>
      <c r="Q34" s="497">
        <v>1.7361111111111101E-2</v>
      </c>
      <c r="R34" s="496"/>
      <c r="S34" s="503"/>
      <c r="T34" s="513"/>
      <c r="U34" s="501"/>
      <c r="V34" s="503"/>
      <c r="W34" s="514"/>
      <c r="X34" s="628"/>
      <c r="AB34" s="24">
        <f>AF34/$AF$29</f>
        <v>2.8571428571428571E-2</v>
      </c>
      <c r="AD34" s="204">
        <v>45</v>
      </c>
      <c r="AF34" s="25">
        <f t="shared" si="3"/>
        <v>2</v>
      </c>
      <c r="AT34" s="254"/>
      <c r="AV34" s="216"/>
      <c r="AW34" s="332"/>
      <c r="AY34" s="255"/>
    </row>
    <row r="35" spans="2:51" x14ac:dyDescent="0.25">
      <c r="B35" s="332">
        <v>10.7</v>
      </c>
      <c r="C35" s="332">
        <v>87</v>
      </c>
      <c r="D35" s="332">
        <v>10.7</v>
      </c>
      <c r="E35" s="332">
        <v>6.8</v>
      </c>
      <c r="F35" s="332">
        <v>11.2</v>
      </c>
      <c r="G35" s="332">
        <v>77</v>
      </c>
      <c r="H35" s="332">
        <v>1009</v>
      </c>
      <c r="I35" s="332">
        <v>0</v>
      </c>
      <c r="J35" s="332">
        <v>0</v>
      </c>
      <c r="K35" s="332">
        <v>0</v>
      </c>
      <c r="L35" s="332">
        <v>27.5</v>
      </c>
      <c r="M35" s="332">
        <v>77.5</v>
      </c>
      <c r="N35" s="496">
        <v>169.8</v>
      </c>
      <c r="O35" s="496">
        <v>9</v>
      </c>
      <c r="P35" s="496">
        <v>10.199999999999999</v>
      </c>
      <c r="Q35" s="497">
        <v>1.8055555555555599E-2</v>
      </c>
      <c r="R35" s="496"/>
      <c r="S35" s="503"/>
      <c r="T35" s="513"/>
      <c r="U35" s="501"/>
      <c r="V35" s="503"/>
      <c r="W35" s="514"/>
      <c r="X35" s="628"/>
      <c r="AB35" s="24">
        <f t="shared" si="2"/>
        <v>1.4285714285714285E-2</v>
      </c>
      <c r="AD35" s="204">
        <v>67</v>
      </c>
      <c r="AF35" s="25">
        <f>COUNTIF($G$9:$G$1448,AD35)</f>
        <v>1</v>
      </c>
      <c r="AT35" s="254"/>
      <c r="AV35" s="216"/>
      <c r="AW35" s="332"/>
      <c r="AY35" s="255"/>
    </row>
    <row r="36" spans="2:51" x14ac:dyDescent="0.25">
      <c r="B36" s="332">
        <v>10.7</v>
      </c>
      <c r="C36" s="332">
        <v>87</v>
      </c>
      <c r="D36" s="332">
        <v>10.7</v>
      </c>
      <c r="E36" s="332">
        <v>5.4</v>
      </c>
      <c r="F36" s="332">
        <v>7.2</v>
      </c>
      <c r="G36" s="332">
        <v>74</v>
      </c>
      <c r="H36" s="332">
        <v>1008.9</v>
      </c>
      <c r="I36" s="332">
        <v>0</v>
      </c>
      <c r="J36" s="332">
        <v>0</v>
      </c>
      <c r="K36" s="332">
        <v>0</v>
      </c>
      <c r="L36" s="332">
        <v>27.5</v>
      </c>
      <c r="M36" s="332">
        <v>77.5</v>
      </c>
      <c r="N36" s="496">
        <v>169.8</v>
      </c>
      <c r="O36" s="496">
        <v>9</v>
      </c>
      <c r="P36" s="496">
        <v>10.199999999999999</v>
      </c>
      <c r="Q36" s="497">
        <v>1.8749999999999999E-2</v>
      </c>
      <c r="R36" s="496"/>
      <c r="S36" s="503"/>
      <c r="T36" s="513"/>
      <c r="U36" s="501" t="str">
        <f t="shared" ref="U36:U74" si="4">IF(J36&gt;0,60,"")</f>
        <v/>
      </c>
      <c r="V36" s="503"/>
      <c r="W36" s="514"/>
      <c r="X36" s="628"/>
      <c r="AB36" s="24">
        <f t="shared" si="2"/>
        <v>2.8571428571428571E-2</v>
      </c>
      <c r="AD36" s="204">
        <v>90</v>
      </c>
      <c r="AF36" s="25">
        <f t="shared" si="3"/>
        <v>2</v>
      </c>
      <c r="AT36" s="254"/>
      <c r="AV36" s="216"/>
      <c r="AW36" s="332"/>
      <c r="AY36" s="255"/>
    </row>
    <row r="37" spans="2:51" x14ac:dyDescent="0.25">
      <c r="B37" s="332">
        <v>10.7</v>
      </c>
      <c r="C37" s="332">
        <v>87</v>
      </c>
      <c r="D37" s="332">
        <v>10.7</v>
      </c>
      <c r="E37" s="332">
        <v>6.1</v>
      </c>
      <c r="F37" s="332">
        <v>9.4</v>
      </c>
      <c r="G37" s="332">
        <v>97</v>
      </c>
      <c r="H37" s="332">
        <v>1009.1</v>
      </c>
      <c r="I37" s="332">
        <v>0</v>
      </c>
      <c r="J37" s="332">
        <v>0</v>
      </c>
      <c r="K37" s="332">
        <v>0</v>
      </c>
      <c r="L37" s="332">
        <v>27.5</v>
      </c>
      <c r="M37" s="332">
        <v>77.5</v>
      </c>
      <c r="N37" s="496">
        <v>169.8</v>
      </c>
      <c r="O37" s="496">
        <v>9</v>
      </c>
      <c r="P37" s="496">
        <v>10.199999999999999</v>
      </c>
      <c r="Q37" s="497">
        <v>1.94444444444444E-2</v>
      </c>
      <c r="R37" s="496"/>
      <c r="S37" s="503"/>
      <c r="T37" s="513"/>
      <c r="U37" s="501" t="str">
        <f t="shared" si="4"/>
        <v/>
      </c>
      <c r="V37" s="503"/>
      <c r="W37" s="514"/>
      <c r="X37" s="628"/>
      <c r="AB37" s="24">
        <f t="shared" si="2"/>
        <v>1.4285714285714285E-2</v>
      </c>
      <c r="AD37" s="204">
        <v>112</v>
      </c>
      <c r="AF37" s="25">
        <f t="shared" si="3"/>
        <v>1</v>
      </c>
      <c r="AT37" s="254"/>
      <c r="AV37" s="216"/>
      <c r="AW37" s="332"/>
      <c r="AY37" s="255"/>
    </row>
    <row r="38" spans="2:51" x14ac:dyDescent="0.25">
      <c r="B38" s="332">
        <v>10.8</v>
      </c>
      <c r="C38" s="332">
        <v>87</v>
      </c>
      <c r="D38" s="332">
        <v>10.8</v>
      </c>
      <c r="E38" s="332">
        <v>1.8</v>
      </c>
      <c r="F38" s="332">
        <v>3.6</v>
      </c>
      <c r="G38" s="332">
        <v>61</v>
      </c>
      <c r="H38" s="332">
        <v>1008.8</v>
      </c>
      <c r="I38" s="332">
        <v>0</v>
      </c>
      <c r="J38" s="332">
        <v>0</v>
      </c>
      <c r="K38" s="332">
        <v>0</v>
      </c>
      <c r="L38" s="332">
        <v>27.5</v>
      </c>
      <c r="M38" s="332">
        <v>77.5</v>
      </c>
      <c r="N38" s="496">
        <v>169.8</v>
      </c>
      <c r="O38" s="496">
        <v>9</v>
      </c>
      <c r="P38" s="496">
        <v>10.199999999999999</v>
      </c>
      <c r="Q38" s="497">
        <v>2.0138888888888901E-2</v>
      </c>
      <c r="R38" s="496"/>
      <c r="S38" s="503"/>
      <c r="T38" s="513"/>
      <c r="U38" s="501" t="str">
        <f t="shared" si="4"/>
        <v/>
      </c>
      <c r="V38" s="503"/>
      <c r="W38" s="514"/>
      <c r="X38" s="628"/>
      <c r="AB38" s="24">
        <f t="shared" si="2"/>
        <v>8.5714285714285715E-2</v>
      </c>
      <c r="AD38" s="204">
        <v>135</v>
      </c>
      <c r="AF38" s="25">
        <f t="shared" si="3"/>
        <v>6</v>
      </c>
      <c r="AT38" s="254"/>
      <c r="AV38" s="216"/>
      <c r="AW38" s="332"/>
      <c r="AY38" s="255"/>
    </row>
    <row r="39" spans="2:51" x14ac:dyDescent="0.25">
      <c r="B39" s="332">
        <v>10.7</v>
      </c>
      <c r="C39" s="332">
        <v>87</v>
      </c>
      <c r="D39" s="332">
        <v>10.7</v>
      </c>
      <c r="E39" s="332">
        <v>2.9</v>
      </c>
      <c r="F39" s="332">
        <v>3.6</v>
      </c>
      <c r="G39" s="332">
        <v>18</v>
      </c>
      <c r="H39" s="332">
        <v>1008.9</v>
      </c>
      <c r="I39" s="332">
        <v>0</v>
      </c>
      <c r="J39" s="332">
        <v>0</v>
      </c>
      <c r="K39" s="332">
        <v>0</v>
      </c>
      <c r="L39" s="332">
        <v>27.5</v>
      </c>
      <c r="M39" s="332">
        <v>77.5</v>
      </c>
      <c r="N39" s="496">
        <v>169.8</v>
      </c>
      <c r="O39" s="496">
        <v>9</v>
      </c>
      <c r="P39" s="496">
        <v>10.199999999999999</v>
      </c>
      <c r="Q39" s="497">
        <v>2.0833333333333301E-2</v>
      </c>
      <c r="R39" s="496"/>
      <c r="S39" s="503"/>
      <c r="T39" s="513"/>
      <c r="U39" s="501" t="str">
        <f t="shared" si="4"/>
        <v/>
      </c>
      <c r="V39" s="503"/>
      <c r="W39" s="514"/>
      <c r="X39" s="628"/>
      <c r="AB39" s="24">
        <f t="shared" si="2"/>
        <v>0</v>
      </c>
      <c r="AD39" s="204">
        <v>157</v>
      </c>
      <c r="AF39" s="25">
        <f t="shared" si="3"/>
        <v>0</v>
      </c>
      <c r="AT39" s="254"/>
      <c r="AV39" s="216"/>
      <c r="AW39" s="332"/>
      <c r="AY39" s="255"/>
    </row>
    <row r="40" spans="2:51" x14ac:dyDescent="0.25">
      <c r="B40" s="332">
        <v>10.7</v>
      </c>
      <c r="C40" s="332">
        <v>87</v>
      </c>
      <c r="D40" s="332">
        <v>10.7</v>
      </c>
      <c r="E40" s="332">
        <v>5.4</v>
      </c>
      <c r="F40" s="332">
        <v>7.2</v>
      </c>
      <c r="G40" s="332">
        <v>82</v>
      </c>
      <c r="H40" s="332">
        <v>1008.7</v>
      </c>
      <c r="I40" s="332">
        <v>0</v>
      </c>
      <c r="J40" s="332">
        <v>0</v>
      </c>
      <c r="K40" s="332">
        <v>0</v>
      </c>
      <c r="L40" s="332">
        <v>27.5</v>
      </c>
      <c r="M40" s="332">
        <v>77.5</v>
      </c>
      <c r="N40" s="496">
        <v>169.8</v>
      </c>
      <c r="O40" s="496">
        <v>9</v>
      </c>
      <c r="P40" s="496">
        <v>10.199999999999999</v>
      </c>
      <c r="Q40" s="497">
        <v>2.1527777777777798E-2</v>
      </c>
      <c r="R40" s="496"/>
      <c r="S40" s="503"/>
      <c r="T40" s="513"/>
      <c r="U40" s="501" t="str">
        <f t="shared" si="4"/>
        <v/>
      </c>
      <c r="V40" s="503"/>
      <c r="W40" s="514"/>
      <c r="X40" s="628"/>
      <c r="AB40" s="24">
        <f t="shared" si="2"/>
        <v>1.4285714285714285E-2</v>
      </c>
      <c r="AD40" s="204">
        <v>180</v>
      </c>
      <c r="AF40" s="25">
        <f t="shared" si="3"/>
        <v>1</v>
      </c>
      <c r="AT40" s="254"/>
      <c r="AV40" s="216"/>
      <c r="AW40" s="332"/>
      <c r="AY40" s="255"/>
    </row>
    <row r="41" spans="2:51" x14ac:dyDescent="0.25">
      <c r="B41" s="332">
        <v>10.7</v>
      </c>
      <c r="C41" s="332">
        <v>87</v>
      </c>
      <c r="D41" s="332">
        <v>10.7</v>
      </c>
      <c r="E41" s="332">
        <v>2.9</v>
      </c>
      <c r="F41" s="332">
        <v>5.4</v>
      </c>
      <c r="G41" s="332">
        <v>70</v>
      </c>
      <c r="H41" s="332">
        <v>1009</v>
      </c>
      <c r="I41" s="332">
        <v>0</v>
      </c>
      <c r="J41" s="332">
        <v>0</v>
      </c>
      <c r="K41" s="332">
        <v>0</v>
      </c>
      <c r="L41" s="332">
        <v>27.5</v>
      </c>
      <c r="M41" s="332">
        <v>77.5</v>
      </c>
      <c r="N41" s="496">
        <v>169.8</v>
      </c>
      <c r="O41" s="496">
        <v>9</v>
      </c>
      <c r="P41" s="496">
        <v>10.199999999999999</v>
      </c>
      <c r="Q41" s="497">
        <v>2.2222222222222199E-2</v>
      </c>
      <c r="R41" s="496"/>
      <c r="S41" s="503"/>
      <c r="T41" s="513"/>
      <c r="U41" s="501" t="str">
        <f t="shared" si="4"/>
        <v/>
      </c>
      <c r="V41" s="503"/>
      <c r="W41" s="514"/>
      <c r="X41" s="628"/>
      <c r="AB41" s="24">
        <f t="shared" si="2"/>
        <v>0</v>
      </c>
      <c r="AD41" s="204">
        <v>202</v>
      </c>
      <c r="AF41" s="25">
        <f t="shared" si="3"/>
        <v>0</v>
      </c>
      <c r="AT41" s="254"/>
      <c r="AV41" s="216"/>
      <c r="AW41" s="332"/>
      <c r="AY41" s="255"/>
    </row>
    <row r="42" spans="2:51" x14ac:dyDescent="0.25">
      <c r="B42" s="332">
        <v>10.7</v>
      </c>
      <c r="C42" s="332">
        <v>87</v>
      </c>
      <c r="D42" s="332">
        <v>10.7</v>
      </c>
      <c r="E42" s="332">
        <v>4.7</v>
      </c>
      <c r="F42" s="332">
        <v>9.4</v>
      </c>
      <c r="G42" s="332">
        <v>141</v>
      </c>
      <c r="H42" s="332">
        <v>1008.6</v>
      </c>
      <c r="I42" s="332">
        <v>0</v>
      </c>
      <c r="J42" s="332">
        <v>0</v>
      </c>
      <c r="K42" s="332">
        <v>0</v>
      </c>
      <c r="L42" s="332">
        <v>27.5</v>
      </c>
      <c r="M42" s="332">
        <v>77.5</v>
      </c>
      <c r="N42" s="496">
        <v>169.8</v>
      </c>
      <c r="O42" s="496">
        <v>9</v>
      </c>
      <c r="P42" s="496">
        <v>10.199999999999999</v>
      </c>
      <c r="Q42" s="497">
        <v>2.29166666666667E-2</v>
      </c>
      <c r="R42" s="496"/>
      <c r="S42" s="503"/>
      <c r="T42" s="513"/>
      <c r="U42" s="501" t="str">
        <f t="shared" si="4"/>
        <v/>
      </c>
      <c r="V42" s="503"/>
      <c r="W42" s="514"/>
      <c r="X42" s="628"/>
      <c r="AB42" s="24">
        <f t="shared" si="2"/>
        <v>0</v>
      </c>
      <c r="AD42" s="204">
        <v>225</v>
      </c>
      <c r="AF42" s="25">
        <f t="shared" si="3"/>
        <v>0</v>
      </c>
      <c r="AT42" s="254"/>
      <c r="AV42" s="216"/>
      <c r="AW42" s="332"/>
      <c r="AY42" s="255"/>
    </row>
    <row r="43" spans="2:51" x14ac:dyDescent="0.25">
      <c r="B43" s="332">
        <v>10.8</v>
      </c>
      <c r="C43" s="332">
        <v>87</v>
      </c>
      <c r="D43" s="332">
        <v>10.8</v>
      </c>
      <c r="E43" s="332">
        <v>6.1</v>
      </c>
      <c r="F43" s="332">
        <v>9.4</v>
      </c>
      <c r="G43" s="332">
        <v>102</v>
      </c>
      <c r="H43" s="332">
        <v>1008.8</v>
      </c>
      <c r="I43" s="332">
        <v>0</v>
      </c>
      <c r="J43" s="332">
        <v>0</v>
      </c>
      <c r="K43" s="332">
        <v>0</v>
      </c>
      <c r="L43" s="332">
        <v>27.5</v>
      </c>
      <c r="M43" s="332">
        <v>77.5</v>
      </c>
      <c r="N43" s="496">
        <v>169.8</v>
      </c>
      <c r="O43" s="496">
        <v>9</v>
      </c>
      <c r="P43" s="496">
        <v>10.199999999999999</v>
      </c>
      <c r="Q43" s="497">
        <v>2.36111111111111E-2</v>
      </c>
      <c r="R43" s="496"/>
      <c r="S43" s="503"/>
      <c r="T43" s="513"/>
      <c r="U43" s="501" t="str">
        <f t="shared" si="4"/>
        <v/>
      </c>
      <c r="V43" s="503"/>
      <c r="W43" s="514"/>
      <c r="X43" s="628"/>
      <c r="AB43" s="24">
        <f t="shared" si="2"/>
        <v>0.11428571428571428</v>
      </c>
      <c r="AD43" s="204">
        <v>247</v>
      </c>
      <c r="AF43" s="25">
        <f t="shared" si="3"/>
        <v>8</v>
      </c>
      <c r="AT43" s="254"/>
      <c r="AV43" s="216"/>
      <c r="AW43" s="332"/>
      <c r="AY43" s="255"/>
    </row>
    <row r="44" spans="2:51" x14ac:dyDescent="0.25">
      <c r="B44" s="332">
        <v>10.8</v>
      </c>
      <c r="C44" s="332">
        <v>86</v>
      </c>
      <c r="D44" s="332">
        <v>10.8</v>
      </c>
      <c r="E44" s="332">
        <v>0.4</v>
      </c>
      <c r="F44" s="332">
        <v>1.8</v>
      </c>
      <c r="G44" s="332">
        <v>33</v>
      </c>
      <c r="H44" s="332">
        <v>1008.8</v>
      </c>
      <c r="I44" s="332">
        <v>0</v>
      </c>
      <c r="J44" s="332">
        <v>0</v>
      </c>
      <c r="K44" s="332">
        <v>0</v>
      </c>
      <c r="L44" s="332">
        <v>27.5</v>
      </c>
      <c r="M44" s="332">
        <v>77.5</v>
      </c>
      <c r="N44" s="496">
        <v>169.8</v>
      </c>
      <c r="O44" s="496">
        <v>9</v>
      </c>
      <c r="P44" s="496">
        <v>10.199999999999999</v>
      </c>
      <c r="Q44" s="497">
        <v>2.4305555555555601E-2</v>
      </c>
      <c r="R44" s="496"/>
      <c r="S44" s="503"/>
      <c r="T44" s="513"/>
      <c r="U44" s="501" t="str">
        <f t="shared" si="4"/>
        <v/>
      </c>
      <c r="V44" s="503"/>
      <c r="W44" s="514"/>
      <c r="X44" s="628"/>
      <c r="AB44" s="24">
        <f t="shared" si="2"/>
        <v>0.17142857142857143</v>
      </c>
      <c r="AD44" s="204">
        <v>270</v>
      </c>
      <c r="AF44" s="25">
        <f t="shared" si="3"/>
        <v>12</v>
      </c>
      <c r="AT44" s="254"/>
      <c r="AV44" s="216"/>
      <c r="AW44" s="332"/>
      <c r="AY44" s="255"/>
    </row>
    <row r="45" spans="2:51" x14ac:dyDescent="0.25">
      <c r="B45" s="332">
        <v>10.7</v>
      </c>
      <c r="C45" s="332">
        <v>87</v>
      </c>
      <c r="D45" s="332">
        <v>10.7</v>
      </c>
      <c r="E45" s="332">
        <v>4.7</v>
      </c>
      <c r="F45" s="332">
        <v>7.2</v>
      </c>
      <c r="G45" s="332">
        <v>96</v>
      </c>
      <c r="H45" s="332">
        <v>1008.6</v>
      </c>
      <c r="I45" s="332">
        <v>0</v>
      </c>
      <c r="J45" s="332">
        <v>0</v>
      </c>
      <c r="K45" s="332">
        <v>0</v>
      </c>
      <c r="L45" s="332">
        <v>27.5</v>
      </c>
      <c r="M45" s="332">
        <v>77.5</v>
      </c>
      <c r="N45" s="496">
        <v>169.8</v>
      </c>
      <c r="O45" s="496">
        <v>9</v>
      </c>
      <c r="P45" s="496">
        <v>10.199999999999999</v>
      </c>
      <c r="Q45" s="497">
        <v>2.5000000000000001E-2</v>
      </c>
      <c r="R45" s="496"/>
      <c r="S45" s="503"/>
      <c r="T45" s="513"/>
      <c r="U45" s="501" t="str">
        <f t="shared" si="4"/>
        <v/>
      </c>
      <c r="V45" s="503"/>
      <c r="W45" s="514"/>
      <c r="X45" s="628"/>
      <c r="AB45" s="24">
        <f t="shared" si="2"/>
        <v>0.24285714285714285</v>
      </c>
      <c r="AD45" s="204">
        <v>292</v>
      </c>
      <c r="AF45" s="25">
        <f t="shared" si="3"/>
        <v>17</v>
      </c>
      <c r="AT45" s="254"/>
      <c r="AV45" s="216"/>
      <c r="AW45" s="332"/>
      <c r="AY45" s="255"/>
    </row>
    <row r="46" spans="2:51" x14ac:dyDescent="0.25">
      <c r="B46" s="332">
        <v>10.7</v>
      </c>
      <c r="C46" s="332">
        <v>87</v>
      </c>
      <c r="D46" s="332">
        <v>10.7</v>
      </c>
      <c r="E46" s="332">
        <v>4.7</v>
      </c>
      <c r="F46" s="332">
        <v>9.4</v>
      </c>
      <c r="G46" s="332">
        <v>33</v>
      </c>
      <c r="H46" s="332">
        <v>1008.7</v>
      </c>
      <c r="I46" s="332">
        <v>0</v>
      </c>
      <c r="J46" s="332">
        <v>0</v>
      </c>
      <c r="K46" s="332">
        <v>0</v>
      </c>
      <c r="L46" s="332">
        <v>27.5</v>
      </c>
      <c r="M46" s="332">
        <v>77.5</v>
      </c>
      <c r="N46" s="496">
        <v>169.8</v>
      </c>
      <c r="O46" s="496">
        <v>9</v>
      </c>
      <c r="P46" s="496">
        <v>10.199999999999999</v>
      </c>
      <c r="Q46" s="497">
        <v>2.5694444444444402E-2</v>
      </c>
      <c r="R46" s="496"/>
      <c r="S46" s="503"/>
      <c r="T46" s="513"/>
      <c r="U46" s="501" t="str">
        <f t="shared" si="4"/>
        <v/>
      </c>
      <c r="V46" s="503"/>
      <c r="W46" s="514"/>
      <c r="X46" s="628"/>
      <c r="AB46" s="24">
        <f t="shared" si="2"/>
        <v>8.5714285714285715E-2</v>
      </c>
      <c r="AD46" s="204">
        <v>315</v>
      </c>
      <c r="AF46" s="25">
        <f t="shared" si="3"/>
        <v>6</v>
      </c>
      <c r="AT46" s="254"/>
      <c r="AV46" s="216"/>
      <c r="AW46" s="332"/>
      <c r="AY46" s="255"/>
    </row>
    <row r="47" spans="2:51" x14ac:dyDescent="0.25">
      <c r="B47" s="332">
        <v>10.7</v>
      </c>
      <c r="C47" s="332">
        <v>87</v>
      </c>
      <c r="D47" s="332">
        <v>10.7</v>
      </c>
      <c r="E47" s="332">
        <v>6.1</v>
      </c>
      <c r="F47" s="332">
        <v>11.2</v>
      </c>
      <c r="G47" s="332">
        <v>98</v>
      </c>
      <c r="H47" s="332">
        <v>1008.6</v>
      </c>
      <c r="I47" s="332">
        <v>0</v>
      </c>
      <c r="J47" s="332">
        <v>0</v>
      </c>
      <c r="K47" s="332">
        <v>0</v>
      </c>
      <c r="L47" s="332">
        <v>27.5</v>
      </c>
      <c r="M47" s="332">
        <v>77.5</v>
      </c>
      <c r="N47" s="496">
        <v>169.8</v>
      </c>
      <c r="O47" s="496">
        <v>9</v>
      </c>
      <c r="P47" s="496">
        <v>10.199999999999999</v>
      </c>
      <c r="Q47" s="497">
        <v>2.6388888888888899E-2</v>
      </c>
      <c r="R47" s="496"/>
      <c r="S47" s="503"/>
      <c r="T47" s="513"/>
      <c r="U47" s="501" t="str">
        <f t="shared" si="4"/>
        <v/>
      </c>
      <c r="V47" s="503"/>
      <c r="W47" s="514"/>
      <c r="X47" s="628"/>
      <c r="Y47" s="331"/>
      <c r="AB47" s="24">
        <f t="shared" si="2"/>
        <v>5.7142857142857141E-2</v>
      </c>
      <c r="AD47" s="204">
        <v>337</v>
      </c>
      <c r="AF47" s="25">
        <f t="shared" si="3"/>
        <v>4</v>
      </c>
      <c r="AT47" s="254"/>
      <c r="AV47" s="216"/>
      <c r="AW47" s="332"/>
      <c r="AY47" s="255"/>
    </row>
    <row r="48" spans="2:51" x14ac:dyDescent="0.25">
      <c r="B48" s="332">
        <v>10.7</v>
      </c>
      <c r="C48" s="332">
        <v>86</v>
      </c>
      <c r="D48" s="332">
        <v>10.7</v>
      </c>
      <c r="E48" s="332">
        <v>6.1</v>
      </c>
      <c r="F48" s="332">
        <v>9.4</v>
      </c>
      <c r="G48" s="332">
        <v>20</v>
      </c>
      <c r="H48" s="332">
        <v>1008.5</v>
      </c>
      <c r="I48" s="332">
        <v>0</v>
      </c>
      <c r="J48" s="332">
        <v>0</v>
      </c>
      <c r="K48" s="332">
        <v>0</v>
      </c>
      <c r="L48" s="332">
        <v>27.5</v>
      </c>
      <c r="M48" s="332">
        <v>77.5</v>
      </c>
      <c r="N48" s="496">
        <v>169.8</v>
      </c>
      <c r="O48" s="496">
        <v>9</v>
      </c>
      <c r="P48" s="496">
        <v>10.199999999999999</v>
      </c>
      <c r="Q48" s="497">
        <v>2.70833333333333E-2</v>
      </c>
      <c r="R48" s="496"/>
      <c r="S48" s="503"/>
      <c r="T48" s="513"/>
      <c r="U48" s="501" t="str">
        <f t="shared" si="4"/>
        <v/>
      </c>
      <c r="V48" s="503"/>
      <c r="W48" s="514"/>
      <c r="X48" s="628"/>
      <c r="AT48" s="254"/>
      <c r="AV48" s="216"/>
      <c r="AW48" s="332"/>
      <c r="AY48" s="255"/>
    </row>
    <row r="49" spans="2:51" x14ac:dyDescent="0.25">
      <c r="B49" s="332">
        <v>10.8</v>
      </c>
      <c r="C49" s="332">
        <v>86</v>
      </c>
      <c r="D49" s="332">
        <v>10.8</v>
      </c>
      <c r="E49" s="332">
        <v>1.1000000000000001</v>
      </c>
      <c r="F49" s="332">
        <v>1.8</v>
      </c>
      <c r="G49" s="332">
        <v>79</v>
      </c>
      <c r="H49" s="332">
        <v>1008.6</v>
      </c>
      <c r="I49" s="332">
        <v>0</v>
      </c>
      <c r="J49" s="332">
        <v>0</v>
      </c>
      <c r="K49" s="332">
        <v>0</v>
      </c>
      <c r="L49" s="332">
        <v>27.5</v>
      </c>
      <c r="M49" s="332">
        <v>77.5</v>
      </c>
      <c r="N49" s="496">
        <v>169.8</v>
      </c>
      <c r="O49" s="496">
        <v>9</v>
      </c>
      <c r="P49" s="496">
        <v>10.199999999999999</v>
      </c>
      <c r="Q49" s="497">
        <v>2.7777777777777801E-2</v>
      </c>
      <c r="R49" s="496"/>
      <c r="S49" s="503"/>
      <c r="T49" s="513"/>
      <c r="U49" s="501" t="str">
        <f t="shared" si="4"/>
        <v/>
      </c>
      <c r="V49" s="503"/>
      <c r="W49" s="514"/>
      <c r="X49" s="628"/>
      <c r="Y49" s="331"/>
      <c r="AT49" s="254"/>
      <c r="AV49" s="216"/>
      <c r="AW49" s="332"/>
      <c r="AY49" s="255"/>
    </row>
    <row r="50" spans="2:51" x14ac:dyDescent="0.25">
      <c r="B50" s="332">
        <v>10.8</v>
      </c>
      <c r="C50" s="332">
        <v>86</v>
      </c>
      <c r="D50" s="332">
        <v>10.8</v>
      </c>
      <c r="E50" s="332">
        <v>2.9</v>
      </c>
      <c r="F50" s="332">
        <v>5.4</v>
      </c>
      <c r="G50" s="332">
        <v>65</v>
      </c>
      <c r="H50" s="332">
        <v>1008.4</v>
      </c>
      <c r="I50" s="332">
        <v>0</v>
      </c>
      <c r="J50" s="332">
        <v>0</v>
      </c>
      <c r="K50" s="332">
        <v>0</v>
      </c>
      <c r="L50" s="332">
        <v>27.5</v>
      </c>
      <c r="M50" s="332">
        <v>77.5</v>
      </c>
      <c r="N50" s="496">
        <v>169.8</v>
      </c>
      <c r="O50" s="496">
        <v>9</v>
      </c>
      <c r="P50" s="496">
        <v>10.199999999999999</v>
      </c>
      <c r="Q50" s="497">
        <v>2.8472222222222201E-2</v>
      </c>
      <c r="R50" s="496"/>
      <c r="S50" s="503"/>
      <c r="T50" s="513"/>
      <c r="U50" s="501" t="str">
        <f t="shared" si="4"/>
        <v/>
      </c>
      <c r="V50" s="503"/>
      <c r="W50" s="514"/>
      <c r="X50" s="628"/>
      <c r="Y50" s="331"/>
      <c r="AT50" s="254"/>
      <c r="AV50" s="216"/>
      <c r="AW50" s="332"/>
      <c r="AY50" s="255"/>
    </row>
    <row r="51" spans="2:51" x14ac:dyDescent="0.25">
      <c r="B51" s="332">
        <v>10.7</v>
      </c>
      <c r="C51" s="332">
        <v>87</v>
      </c>
      <c r="D51" s="332">
        <v>10.7</v>
      </c>
      <c r="E51" s="332">
        <v>4.7</v>
      </c>
      <c r="F51" s="332">
        <v>7.2</v>
      </c>
      <c r="G51" s="332">
        <v>64</v>
      </c>
      <c r="H51" s="332">
        <v>1008.3</v>
      </c>
      <c r="I51" s="332">
        <v>0</v>
      </c>
      <c r="J51" s="332">
        <v>0</v>
      </c>
      <c r="K51" s="332">
        <v>0</v>
      </c>
      <c r="L51" s="332">
        <v>27.5</v>
      </c>
      <c r="M51" s="332">
        <v>77.5</v>
      </c>
      <c r="N51" s="496">
        <v>169.8</v>
      </c>
      <c r="O51" s="496">
        <v>9</v>
      </c>
      <c r="P51" s="496">
        <v>10.199999999999999</v>
      </c>
      <c r="Q51" s="497">
        <v>2.9166666666666698E-2</v>
      </c>
      <c r="R51" s="496"/>
      <c r="S51" s="503"/>
      <c r="T51" s="513"/>
      <c r="U51" s="501" t="str">
        <f t="shared" si="4"/>
        <v/>
      </c>
      <c r="V51" s="503"/>
      <c r="W51" s="514"/>
      <c r="X51" s="628"/>
      <c r="Y51" s="331"/>
      <c r="AT51" s="254"/>
      <c r="AV51" s="216"/>
      <c r="AW51" s="332"/>
      <c r="AY51" s="255"/>
    </row>
    <row r="52" spans="2:51" x14ac:dyDescent="0.25">
      <c r="B52" s="332">
        <v>10.7</v>
      </c>
      <c r="C52" s="332">
        <v>87</v>
      </c>
      <c r="D52" s="332">
        <v>10.7</v>
      </c>
      <c r="E52" s="332">
        <v>2.9</v>
      </c>
      <c r="F52" s="332">
        <v>3.6</v>
      </c>
      <c r="G52" s="332">
        <v>30</v>
      </c>
      <c r="H52" s="332">
        <v>1008.2</v>
      </c>
      <c r="I52" s="332">
        <v>0</v>
      </c>
      <c r="J52" s="332">
        <v>0</v>
      </c>
      <c r="K52" s="332">
        <v>0</v>
      </c>
      <c r="L52" s="332">
        <v>27.5</v>
      </c>
      <c r="M52" s="332">
        <v>77.5</v>
      </c>
      <c r="N52" s="496">
        <v>169.8</v>
      </c>
      <c r="O52" s="496">
        <v>8.9</v>
      </c>
      <c r="P52" s="496">
        <v>10.199999999999999</v>
      </c>
      <c r="Q52" s="497">
        <v>2.9861111111111099E-2</v>
      </c>
      <c r="R52" s="496"/>
      <c r="S52" s="503"/>
      <c r="T52" s="513"/>
      <c r="U52" s="501" t="str">
        <f t="shared" si="4"/>
        <v/>
      </c>
      <c r="V52" s="503"/>
      <c r="W52" s="514"/>
      <c r="X52" s="628"/>
      <c r="AT52" s="254"/>
      <c r="AV52" s="216"/>
      <c r="AW52" s="332"/>
      <c r="AY52" s="255"/>
    </row>
    <row r="53" spans="2:51" x14ac:dyDescent="0.25">
      <c r="B53" s="332">
        <v>10.7</v>
      </c>
      <c r="C53" s="332">
        <v>87</v>
      </c>
      <c r="D53" s="332">
        <v>10.7</v>
      </c>
      <c r="E53" s="332">
        <v>3.2</v>
      </c>
      <c r="F53" s="332">
        <v>5.4</v>
      </c>
      <c r="G53" s="332">
        <v>41</v>
      </c>
      <c r="H53" s="332">
        <v>1008.4</v>
      </c>
      <c r="I53" s="332">
        <v>0</v>
      </c>
      <c r="J53" s="332">
        <v>0</v>
      </c>
      <c r="K53" s="332">
        <v>0</v>
      </c>
      <c r="L53" s="332">
        <v>27.5</v>
      </c>
      <c r="M53" s="332">
        <v>77.5</v>
      </c>
      <c r="N53" s="496">
        <v>169.8</v>
      </c>
      <c r="O53" s="496">
        <v>9</v>
      </c>
      <c r="P53" s="496">
        <v>10.199999999999999</v>
      </c>
      <c r="Q53" s="497">
        <v>3.05555555555556E-2</v>
      </c>
      <c r="R53" s="496"/>
      <c r="S53" s="503"/>
      <c r="T53" s="513"/>
      <c r="U53" s="501" t="str">
        <f t="shared" si="4"/>
        <v/>
      </c>
      <c r="V53" s="503"/>
      <c r="W53" s="514"/>
      <c r="X53" s="628"/>
      <c r="Y53" s="331"/>
      <c r="AC53" s="331"/>
      <c r="AD53" s="331"/>
      <c r="AF53" s="331"/>
      <c r="AT53" s="254"/>
      <c r="AV53" s="216"/>
      <c r="AW53" s="332"/>
      <c r="AY53" s="255"/>
    </row>
    <row r="54" spans="2:51" x14ac:dyDescent="0.25">
      <c r="B54" s="332">
        <v>10.7</v>
      </c>
      <c r="C54" s="332">
        <v>87</v>
      </c>
      <c r="D54" s="332">
        <v>10.7</v>
      </c>
      <c r="E54" s="332">
        <v>1.4</v>
      </c>
      <c r="F54" s="332">
        <v>1.8</v>
      </c>
      <c r="G54" s="332">
        <v>15</v>
      </c>
      <c r="H54" s="332">
        <v>1008.3</v>
      </c>
      <c r="I54" s="332">
        <v>0</v>
      </c>
      <c r="J54" s="332">
        <v>0</v>
      </c>
      <c r="K54" s="332">
        <v>0</v>
      </c>
      <c r="L54" s="332">
        <v>27.5</v>
      </c>
      <c r="M54" s="332">
        <v>77.5</v>
      </c>
      <c r="N54" s="496">
        <v>169.8</v>
      </c>
      <c r="O54" s="496">
        <v>8.9</v>
      </c>
      <c r="P54" s="496">
        <v>10.199999999999999</v>
      </c>
      <c r="Q54" s="497">
        <v>3.125E-2</v>
      </c>
      <c r="R54" s="496"/>
      <c r="S54" s="503"/>
      <c r="T54" s="513"/>
      <c r="U54" s="501" t="str">
        <f t="shared" si="4"/>
        <v/>
      </c>
      <c r="V54" s="503"/>
      <c r="W54" s="514"/>
      <c r="X54" s="628"/>
      <c r="Y54" s="331"/>
      <c r="AC54" s="331"/>
      <c r="AD54" s="331"/>
      <c r="AF54" s="331"/>
      <c r="AT54" s="254"/>
      <c r="AV54" s="216"/>
      <c r="AW54" s="332"/>
      <c r="AY54" s="255"/>
    </row>
    <row r="55" spans="2:51" x14ac:dyDescent="0.25">
      <c r="B55" s="332">
        <v>10.7</v>
      </c>
      <c r="C55" s="332">
        <v>87</v>
      </c>
      <c r="D55" s="332">
        <v>10.7</v>
      </c>
      <c r="E55" s="332">
        <v>4</v>
      </c>
      <c r="F55" s="332">
        <v>5.4</v>
      </c>
      <c r="G55" s="332">
        <v>77</v>
      </c>
      <c r="H55" s="332">
        <v>1008.1</v>
      </c>
      <c r="I55" s="332">
        <v>0</v>
      </c>
      <c r="J55" s="332">
        <v>0</v>
      </c>
      <c r="K55" s="332">
        <v>0</v>
      </c>
      <c r="L55" s="332">
        <v>27.5</v>
      </c>
      <c r="M55" s="332">
        <v>77.5</v>
      </c>
      <c r="N55" s="496">
        <v>169.8</v>
      </c>
      <c r="O55" s="496">
        <v>8.9</v>
      </c>
      <c r="P55" s="496">
        <v>10.199999999999999</v>
      </c>
      <c r="Q55" s="497">
        <v>3.19444444444444E-2</v>
      </c>
      <c r="R55" s="496"/>
      <c r="S55" s="503"/>
      <c r="T55" s="513"/>
      <c r="U55" s="501" t="str">
        <f t="shared" si="4"/>
        <v/>
      </c>
      <c r="V55" s="503"/>
      <c r="W55" s="514"/>
      <c r="X55" s="628"/>
      <c r="Y55" s="331"/>
      <c r="AC55" s="331"/>
      <c r="AD55" s="331"/>
      <c r="AF55" s="331"/>
      <c r="AT55" s="254"/>
      <c r="AV55" s="216"/>
      <c r="AW55" s="332"/>
      <c r="AY55" s="255"/>
    </row>
    <row r="56" spans="2:51" x14ac:dyDescent="0.25">
      <c r="B56" s="332">
        <v>10.7</v>
      </c>
      <c r="C56" s="332">
        <v>87</v>
      </c>
      <c r="D56" s="332">
        <v>10.7</v>
      </c>
      <c r="E56" s="332">
        <v>0.4</v>
      </c>
      <c r="F56" s="332">
        <v>1.8</v>
      </c>
      <c r="G56" s="332">
        <v>52</v>
      </c>
      <c r="H56" s="332">
        <v>1008.2</v>
      </c>
      <c r="I56" s="332">
        <v>0</v>
      </c>
      <c r="J56" s="332">
        <v>0</v>
      </c>
      <c r="K56" s="332">
        <v>0</v>
      </c>
      <c r="L56" s="332">
        <v>27.5</v>
      </c>
      <c r="M56" s="332">
        <v>77.5</v>
      </c>
      <c r="N56" s="496">
        <v>169.8</v>
      </c>
      <c r="O56" s="496">
        <v>8.9</v>
      </c>
      <c r="P56" s="496">
        <v>10.199999999999999</v>
      </c>
      <c r="Q56" s="497">
        <v>3.2638888888888898E-2</v>
      </c>
      <c r="R56" s="496"/>
      <c r="S56" s="503"/>
      <c r="T56" s="513"/>
      <c r="U56" s="501" t="str">
        <f t="shared" si="4"/>
        <v/>
      </c>
      <c r="V56" s="503"/>
      <c r="W56" s="514"/>
      <c r="X56" s="628"/>
      <c r="Y56" s="331"/>
      <c r="AC56" s="331"/>
      <c r="AD56" s="331"/>
      <c r="AF56" s="331"/>
      <c r="AT56" s="254"/>
      <c r="AV56" s="216"/>
      <c r="AW56" s="332"/>
      <c r="AY56" s="255"/>
    </row>
    <row r="57" spans="2:51" x14ac:dyDescent="0.25">
      <c r="B57" s="332">
        <v>10.6</v>
      </c>
      <c r="C57" s="332">
        <v>87</v>
      </c>
      <c r="D57" s="332">
        <v>10.6</v>
      </c>
      <c r="E57" s="332">
        <v>3.6</v>
      </c>
      <c r="F57" s="332">
        <v>7.2</v>
      </c>
      <c r="G57" s="332">
        <v>127</v>
      </c>
      <c r="H57" s="332">
        <v>1008.2</v>
      </c>
      <c r="I57" s="332">
        <v>0</v>
      </c>
      <c r="J57" s="332">
        <v>0</v>
      </c>
      <c r="K57" s="332">
        <v>0</v>
      </c>
      <c r="L57" s="332">
        <v>27.5</v>
      </c>
      <c r="M57" s="332">
        <v>77.5</v>
      </c>
      <c r="N57" s="496">
        <v>169.8</v>
      </c>
      <c r="O57" s="496">
        <v>8.9</v>
      </c>
      <c r="P57" s="496">
        <v>10.199999999999999</v>
      </c>
      <c r="Q57" s="497">
        <v>3.3333333333333298E-2</v>
      </c>
      <c r="R57" s="496"/>
      <c r="S57" s="503"/>
      <c r="T57" s="513"/>
      <c r="U57" s="501" t="str">
        <f t="shared" si="4"/>
        <v/>
      </c>
      <c r="V57" s="503"/>
      <c r="W57" s="514"/>
      <c r="X57" s="628"/>
      <c r="AT57" s="254"/>
      <c r="AV57" s="216"/>
      <c r="AW57" s="332"/>
      <c r="AY57" s="255"/>
    </row>
    <row r="58" spans="2:51" x14ac:dyDescent="0.25">
      <c r="B58" s="332">
        <v>10.6</v>
      </c>
      <c r="C58" s="332">
        <v>87</v>
      </c>
      <c r="D58" s="332">
        <v>10.6</v>
      </c>
      <c r="E58" s="332">
        <v>2.9</v>
      </c>
      <c r="F58" s="332">
        <v>3.6</v>
      </c>
      <c r="G58" s="332">
        <v>98</v>
      </c>
      <c r="H58" s="332">
        <v>1008.1</v>
      </c>
      <c r="I58" s="332">
        <v>0</v>
      </c>
      <c r="J58" s="332">
        <v>0</v>
      </c>
      <c r="K58" s="332">
        <v>0</v>
      </c>
      <c r="L58" s="332">
        <v>27.5</v>
      </c>
      <c r="M58" s="332">
        <v>77.5</v>
      </c>
      <c r="N58" s="496">
        <v>169.8</v>
      </c>
      <c r="O58" s="496">
        <v>8.9</v>
      </c>
      <c r="P58" s="496">
        <v>10.199999999999999</v>
      </c>
      <c r="Q58" s="497">
        <v>3.4027777777777803E-2</v>
      </c>
      <c r="R58" s="496"/>
      <c r="S58" s="503"/>
      <c r="T58" s="513"/>
      <c r="U58" s="501" t="str">
        <f t="shared" si="4"/>
        <v/>
      </c>
      <c r="V58" s="503"/>
      <c r="W58" s="514"/>
      <c r="X58" s="628"/>
      <c r="Y58" s="331"/>
      <c r="AC58" s="331"/>
      <c r="AD58" s="331"/>
      <c r="AF58" s="331"/>
      <c r="AT58" s="254"/>
      <c r="AV58" s="216"/>
      <c r="AW58" s="332"/>
      <c r="AY58" s="255"/>
    </row>
    <row r="59" spans="2:51" x14ac:dyDescent="0.25">
      <c r="B59" s="332">
        <v>10.6</v>
      </c>
      <c r="C59" s="332">
        <v>87</v>
      </c>
      <c r="D59" s="332">
        <v>10.6</v>
      </c>
      <c r="E59" s="332">
        <v>1.4</v>
      </c>
      <c r="F59" s="332">
        <v>1.8</v>
      </c>
      <c r="G59" s="332">
        <v>63</v>
      </c>
      <c r="H59" s="332">
        <v>1008.3</v>
      </c>
      <c r="I59" s="332">
        <v>0</v>
      </c>
      <c r="J59" s="332">
        <v>0</v>
      </c>
      <c r="K59" s="332">
        <v>0</v>
      </c>
      <c r="L59" s="332">
        <v>27.5</v>
      </c>
      <c r="M59" s="332">
        <v>77.5</v>
      </c>
      <c r="N59" s="496">
        <v>169.8</v>
      </c>
      <c r="O59" s="496">
        <v>8.9</v>
      </c>
      <c r="P59" s="496">
        <v>10.199999999999999</v>
      </c>
      <c r="Q59" s="497">
        <v>3.4722222222222203E-2</v>
      </c>
      <c r="R59" s="496"/>
      <c r="S59" s="503"/>
      <c r="T59" s="513"/>
      <c r="U59" s="501" t="str">
        <f t="shared" si="4"/>
        <v/>
      </c>
      <c r="V59" s="503"/>
      <c r="W59" s="514"/>
      <c r="X59" s="628"/>
      <c r="Y59" s="331"/>
      <c r="AC59" s="331"/>
      <c r="AD59" s="331"/>
      <c r="AF59" s="331"/>
      <c r="AT59" s="254"/>
      <c r="AV59" s="216"/>
      <c r="AW59" s="332"/>
      <c r="AY59" s="255"/>
    </row>
    <row r="60" spans="2:51" x14ac:dyDescent="0.25">
      <c r="B60" s="332">
        <v>10.6</v>
      </c>
      <c r="C60" s="332">
        <v>87</v>
      </c>
      <c r="D60" s="332">
        <v>10.6</v>
      </c>
      <c r="E60" s="332">
        <v>4</v>
      </c>
      <c r="F60" s="332">
        <v>7.2</v>
      </c>
      <c r="G60" s="332">
        <v>67</v>
      </c>
      <c r="H60" s="332">
        <v>1008.1</v>
      </c>
      <c r="I60" s="332">
        <v>0</v>
      </c>
      <c r="J60" s="332">
        <v>0</v>
      </c>
      <c r="K60" s="332">
        <v>0</v>
      </c>
      <c r="L60" s="332">
        <v>27.5</v>
      </c>
      <c r="M60" s="332">
        <v>77.5</v>
      </c>
      <c r="N60" s="496">
        <v>169.8</v>
      </c>
      <c r="O60" s="496">
        <v>8.8000000000000007</v>
      </c>
      <c r="P60" s="496">
        <v>10.199999999999999</v>
      </c>
      <c r="Q60" s="497">
        <v>3.54166666666667E-2</v>
      </c>
      <c r="R60" s="496"/>
      <c r="S60" s="503"/>
      <c r="T60" s="513"/>
      <c r="U60" s="501" t="str">
        <f t="shared" si="4"/>
        <v/>
      </c>
      <c r="V60" s="503"/>
      <c r="W60" s="514"/>
      <c r="X60" s="628"/>
      <c r="Y60" s="331"/>
      <c r="AC60" s="331"/>
      <c r="AD60" s="331"/>
      <c r="AF60" s="331"/>
      <c r="AT60" s="254"/>
      <c r="AV60" s="216"/>
      <c r="AW60" s="332"/>
      <c r="AY60" s="255"/>
    </row>
    <row r="61" spans="2:51" x14ac:dyDescent="0.25">
      <c r="B61" s="332">
        <v>10.6</v>
      </c>
      <c r="C61" s="332">
        <v>87</v>
      </c>
      <c r="D61" s="332">
        <v>10.6</v>
      </c>
      <c r="E61" s="332">
        <v>5.4</v>
      </c>
      <c r="F61" s="332">
        <v>11.2</v>
      </c>
      <c r="G61" s="332">
        <v>91</v>
      </c>
      <c r="H61" s="332">
        <v>1007.8</v>
      </c>
      <c r="I61" s="332">
        <v>0</v>
      </c>
      <c r="J61" s="332">
        <v>0</v>
      </c>
      <c r="K61" s="332">
        <v>0</v>
      </c>
      <c r="L61" s="332">
        <v>27.5</v>
      </c>
      <c r="M61" s="332">
        <v>77.5</v>
      </c>
      <c r="N61" s="496">
        <v>169.8</v>
      </c>
      <c r="O61" s="496">
        <v>8.9</v>
      </c>
      <c r="P61" s="496">
        <v>10.199999999999999</v>
      </c>
      <c r="Q61" s="497">
        <v>3.6111111111111101E-2</v>
      </c>
      <c r="R61" s="496"/>
      <c r="S61" s="503"/>
      <c r="T61" s="513"/>
      <c r="U61" s="501" t="str">
        <f t="shared" si="4"/>
        <v/>
      </c>
      <c r="V61" s="503"/>
      <c r="W61" s="514"/>
      <c r="X61" s="628"/>
      <c r="AT61" s="254"/>
      <c r="AV61" s="216"/>
      <c r="AW61" s="332"/>
      <c r="AY61" s="255"/>
    </row>
    <row r="62" spans="2:51" x14ac:dyDescent="0.25">
      <c r="B62" s="332">
        <v>10.6</v>
      </c>
      <c r="C62" s="332">
        <v>87</v>
      </c>
      <c r="D62" s="332">
        <v>10.6</v>
      </c>
      <c r="E62" s="332">
        <v>2.2000000000000002</v>
      </c>
      <c r="F62" s="332">
        <v>3.6</v>
      </c>
      <c r="G62" s="332">
        <v>24</v>
      </c>
      <c r="H62" s="332">
        <v>1007.9</v>
      </c>
      <c r="I62" s="332">
        <v>0</v>
      </c>
      <c r="J62" s="332">
        <v>0</v>
      </c>
      <c r="K62" s="332">
        <v>0</v>
      </c>
      <c r="L62" s="332">
        <v>27.5</v>
      </c>
      <c r="M62" s="332">
        <v>77.5</v>
      </c>
      <c r="N62" s="496">
        <v>169.8</v>
      </c>
      <c r="O62" s="496">
        <v>8.8000000000000007</v>
      </c>
      <c r="P62" s="496">
        <v>10.199999999999999</v>
      </c>
      <c r="Q62" s="497">
        <v>3.6805555555555598E-2</v>
      </c>
      <c r="R62" s="496"/>
      <c r="S62" s="503"/>
      <c r="T62" s="513"/>
      <c r="U62" s="501" t="str">
        <f t="shared" si="4"/>
        <v/>
      </c>
      <c r="V62" s="503"/>
      <c r="W62" s="514"/>
      <c r="X62" s="628"/>
      <c r="Y62" s="331"/>
      <c r="AC62" s="331"/>
      <c r="AD62" s="331"/>
      <c r="AF62" s="331"/>
      <c r="AT62" s="254"/>
      <c r="AV62" s="216"/>
      <c r="AW62" s="332"/>
      <c r="AY62" s="255"/>
    </row>
    <row r="63" spans="2:51" x14ac:dyDescent="0.25">
      <c r="B63" s="332">
        <v>10.6</v>
      </c>
      <c r="C63" s="332">
        <v>87</v>
      </c>
      <c r="D63" s="332">
        <v>10.6</v>
      </c>
      <c r="E63" s="332">
        <v>5.4</v>
      </c>
      <c r="F63" s="332">
        <v>9.4</v>
      </c>
      <c r="G63" s="332">
        <v>120</v>
      </c>
      <c r="H63" s="332">
        <v>1007.9</v>
      </c>
      <c r="I63" s="332">
        <v>0</v>
      </c>
      <c r="J63" s="332">
        <v>0</v>
      </c>
      <c r="K63" s="332">
        <v>0</v>
      </c>
      <c r="L63" s="332">
        <v>27.5</v>
      </c>
      <c r="M63" s="332">
        <v>77.5</v>
      </c>
      <c r="N63" s="496">
        <v>169.8</v>
      </c>
      <c r="O63" s="496">
        <v>8.8000000000000007</v>
      </c>
      <c r="P63" s="496">
        <v>10.199999999999999</v>
      </c>
      <c r="Q63" s="497">
        <v>3.7499999999999999E-2</v>
      </c>
      <c r="R63" s="496"/>
      <c r="S63" s="503"/>
      <c r="T63" s="513"/>
      <c r="U63" s="501" t="str">
        <f t="shared" si="4"/>
        <v/>
      </c>
      <c r="V63" s="503"/>
      <c r="W63" s="514"/>
      <c r="X63" s="628"/>
      <c r="Y63" s="331"/>
      <c r="AC63" s="331"/>
      <c r="AD63" s="331"/>
      <c r="AF63" s="331"/>
      <c r="AT63" s="254"/>
      <c r="AV63" s="216"/>
      <c r="AW63" s="332"/>
      <c r="AY63" s="255"/>
    </row>
    <row r="64" spans="2:51" x14ac:dyDescent="0.25">
      <c r="B64" s="332">
        <v>10.6</v>
      </c>
      <c r="C64" s="332">
        <v>87</v>
      </c>
      <c r="D64" s="332">
        <v>10.6</v>
      </c>
      <c r="E64" s="332">
        <v>6.5</v>
      </c>
      <c r="F64" s="332">
        <v>13</v>
      </c>
      <c r="G64" s="332">
        <v>96</v>
      </c>
      <c r="H64" s="332">
        <v>1007.9</v>
      </c>
      <c r="I64" s="332">
        <v>0</v>
      </c>
      <c r="J64" s="332">
        <v>0</v>
      </c>
      <c r="K64" s="332">
        <v>0</v>
      </c>
      <c r="L64" s="332">
        <v>27.5</v>
      </c>
      <c r="M64" s="332">
        <v>77.5</v>
      </c>
      <c r="N64" s="496">
        <v>169.8</v>
      </c>
      <c r="O64" s="496">
        <v>8.8000000000000007</v>
      </c>
      <c r="P64" s="496">
        <v>10.199999999999999</v>
      </c>
      <c r="Q64" s="497">
        <v>3.8194444444444399E-2</v>
      </c>
      <c r="R64" s="496"/>
      <c r="S64" s="503"/>
      <c r="T64" s="513"/>
      <c r="U64" s="501" t="str">
        <f t="shared" si="4"/>
        <v/>
      </c>
      <c r="V64" s="503"/>
      <c r="W64" s="514"/>
      <c r="X64" s="628"/>
      <c r="Y64" s="331"/>
      <c r="AC64" s="331"/>
      <c r="AD64" s="331"/>
      <c r="AF64" s="331"/>
      <c r="AT64" s="254"/>
      <c r="AV64" s="216"/>
      <c r="AW64" s="332"/>
      <c r="AY64" s="255"/>
    </row>
    <row r="65" spans="2:51" x14ac:dyDescent="0.25">
      <c r="B65" s="332">
        <v>10.6</v>
      </c>
      <c r="C65" s="332">
        <v>86</v>
      </c>
      <c r="D65" s="332">
        <v>10.6</v>
      </c>
      <c r="E65" s="332">
        <v>4</v>
      </c>
      <c r="F65" s="332">
        <v>7.2</v>
      </c>
      <c r="G65" s="332">
        <v>95</v>
      </c>
      <c r="H65" s="332">
        <v>1007.9</v>
      </c>
      <c r="I65" s="332">
        <v>0</v>
      </c>
      <c r="J65" s="332">
        <v>0</v>
      </c>
      <c r="K65" s="332">
        <v>0</v>
      </c>
      <c r="L65" s="332">
        <v>27.5</v>
      </c>
      <c r="M65" s="332">
        <v>77.5</v>
      </c>
      <c r="N65" s="496">
        <v>169.8</v>
      </c>
      <c r="O65" s="496">
        <v>8.8000000000000007</v>
      </c>
      <c r="P65" s="496">
        <v>10.199999999999999</v>
      </c>
      <c r="Q65" s="497">
        <v>3.8888888888888903E-2</v>
      </c>
      <c r="R65" s="496"/>
      <c r="S65" s="503"/>
      <c r="T65" s="513"/>
      <c r="U65" s="501" t="str">
        <f t="shared" si="4"/>
        <v/>
      </c>
      <c r="V65" s="503"/>
      <c r="W65" s="514"/>
      <c r="X65" s="628"/>
      <c r="Y65" s="331"/>
      <c r="AC65" s="331"/>
      <c r="AD65" s="331"/>
      <c r="AF65" s="331"/>
      <c r="AT65" s="254"/>
      <c r="AV65" s="216"/>
      <c r="AW65" s="332"/>
      <c r="AY65" s="255"/>
    </row>
    <row r="66" spans="2:51" x14ac:dyDescent="0.25">
      <c r="B66" s="332">
        <v>10.7</v>
      </c>
      <c r="C66" s="332">
        <v>86</v>
      </c>
      <c r="D66" s="332">
        <v>10.7</v>
      </c>
      <c r="E66" s="332">
        <v>4.7</v>
      </c>
      <c r="F66" s="332">
        <v>5.4</v>
      </c>
      <c r="G66" s="332">
        <v>77</v>
      </c>
      <c r="H66" s="332">
        <v>1007.9</v>
      </c>
      <c r="I66" s="332">
        <v>0</v>
      </c>
      <c r="J66" s="332">
        <v>0</v>
      </c>
      <c r="K66" s="332">
        <v>0</v>
      </c>
      <c r="L66" s="332">
        <v>27.5</v>
      </c>
      <c r="M66" s="332">
        <v>77.5</v>
      </c>
      <c r="N66" s="496">
        <v>169.8</v>
      </c>
      <c r="O66" s="496">
        <v>8.8000000000000007</v>
      </c>
      <c r="P66" s="496">
        <v>10.199999999999999</v>
      </c>
      <c r="Q66" s="497">
        <v>3.9583333333333297E-2</v>
      </c>
      <c r="R66" s="496"/>
      <c r="S66" s="503"/>
      <c r="T66" s="513"/>
      <c r="U66" s="501" t="str">
        <f t="shared" si="4"/>
        <v/>
      </c>
      <c r="V66" s="503"/>
      <c r="W66" s="514"/>
      <c r="X66" s="628"/>
      <c r="AT66" s="254"/>
      <c r="AV66" s="216"/>
      <c r="AW66" s="332"/>
      <c r="AY66" s="255"/>
    </row>
    <row r="67" spans="2:51" x14ac:dyDescent="0.25">
      <c r="B67" s="332">
        <v>10.7</v>
      </c>
      <c r="C67" s="332">
        <v>86</v>
      </c>
      <c r="D67" s="332">
        <v>10.7</v>
      </c>
      <c r="E67" s="332">
        <v>4.7</v>
      </c>
      <c r="F67" s="332">
        <v>7.2</v>
      </c>
      <c r="G67" s="332">
        <v>127</v>
      </c>
      <c r="H67" s="332">
        <v>1007.8</v>
      </c>
      <c r="I67" s="332">
        <v>0</v>
      </c>
      <c r="J67" s="332">
        <v>0</v>
      </c>
      <c r="K67" s="332">
        <v>0</v>
      </c>
      <c r="L67" s="332">
        <v>27.5</v>
      </c>
      <c r="M67" s="332">
        <v>77.5</v>
      </c>
      <c r="N67" s="496">
        <v>169.8</v>
      </c>
      <c r="O67" s="496">
        <v>8.8000000000000007</v>
      </c>
      <c r="P67" s="496">
        <v>10.199999999999999</v>
      </c>
      <c r="Q67" s="497">
        <v>4.0277777777777801E-2</v>
      </c>
      <c r="R67" s="496"/>
      <c r="S67" s="503"/>
      <c r="T67" s="513"/>
      <c r="U67" s="501" t="str">
        <f t="shared" si="4"/>
        <v/>
      </c>
      <c r="V67" s="503"/>
      <c r="W67" s="514"/>
      <c r="X67" s="628"/>
      <c r="Y67" s="331"/>
      <c r="AC67" s="331"/>
      <c r="AD67" s="331"/>
      <c r="AF67" s="331"/>
      <c r="AT67" s="254"/>
      <c r="AV67" s="216"/>
      <c r="AW67" s="332"/>
      <c r="AY67" s="255"/>
    </row>
    <row r="68" spans="2:51" x14ac:dyDescent="0.25">
      <c r="B68" s="332">
        <v>10.7</v>
      </c>
      <c r="C68" s="332">
        <v>86</v>
      </c>
      <c r="D68" s="332">
        <v>10.7</v>
      </c>
      <c r="E68" s="332">
        <v>4.3</v>
      </c>
      <c r="F68" s="332">
        <v>7.2</v>
      </c>
      <c r="G68" s="332">
        <v>72</v>
      </c>
      <c r="H68" s="332">
        <v>1007.8</v>
      </c>
      <c r="I68" s="332">
        <v>0</v>
      </c>
      <c r="J68" s="332">
        <v>0</v>
      </c>
      <c r="K68" s="332">
        <v>0</v>
      </c>
      <c r="L68" s="332">
        <v>27.5</v>
      </c>
      <c r="M68" s="332">
        <v>77.5</v>
      </c>
      <c r="N68" s="496">
        <v>169.8</v>
      </c>
      <c r="O68" s="496">
        <v>8.9</v>
      </c>
      <c r="P68" s="496">
        <v>10.199999999999999</v>
      </c>
      <c r="Q68" s="497">
        <v>4.0972222222222202E-2</v>
      </c>
      <c r="R68" s="496"/>
      <c r="S68" s="503"/>
      <c r="T68" s="513"/>
      <c r="U68" s="501" t="str">
        <f t="shared" si="4"/>
        <v/>
      </c>
      <c r="V68" s="503"/>
      <c r="W68" s="514"/>
      <c r="X68" s="628"/>
      <c r="Y68" s="331"/>
      <c r="AC68" s="331"/>
      <c r="AD68" s="331"/>
      <c r="AF68" s="331"/>
      <c r="AT68" s="254"/>
      <c r="AV68" s="216"/>
      <c r="AW68" s="332"/>
      <c r="AY68" s="255"/>
    </row>
    <row r="69" spans="2:51" x14ac:dyDescent="0.25">
      <c r="B69" s="332">
        <v>10.7</v>
      </c>
      <c r="C69" s="332">
        <v>86</v>
      </c>
      <c r="D69" s="332">
        <v>10.7</v>
      </c>
      <c r="E69" s="332">
        <v>6.1</v>
      </c>
      <c r="F69" s="332">
        <v>7.2</v>
      </c>
      <c r="G69" s="332">
        <v>69</v>
      </c>
      <c r="H69" s="332">
        <v>1007.8</v>
      </c>
      <c r="I69" s="332">
        <v>0</v>
      </c>
      <c r="J69" s="332">
        <v>0</v>
      </c>
      <c r="K69" s="332">
        <v>0</v>
      </c>
      <c r="L69" s="332">
        <v>27.5</v>
      </c>
      <c r="M69" s="332">
        <v>77.5</v>
      </c>
      <c r="N69" s="496">
        <v>169.8</v>
      </c>
      <c r="O69" s="496">
        <v>8.8000000000000007</v>
      </c>
      <c r="P69" s="496">
        <v>10.199999999999999</v>
      </c>
      <c r="Q69" s="497">
        <v>4.1666666666666699E-2</v>
      </c>
      <c r="R69" s="496"/>
      <c r="S69" s="503"/>
      <c r="T69" s="513"/>
      <c r="U69" s="501" t="str">
        <f t="shared" si="4"/>
        <v/>
      </c>
      <c r="V69" s="503"/>
      <c r="W69" s="514"/>
      <c r="X69" s="628"/>
      <c r="Y69" s="331"/>
      <c r="AC69" s="331"/>
      <c r="AD69" s="331"/>
      <c r="AF69" s="331"/>
      <c r="AT69" s="254"/>
      <c r="AV69" s="216"/>
      <c r="AW69" s="332"/>
      <c r="AY69" s="255"/>
    </row>
    <row r="70" spans="2:51" x14ac:dyDescent="0.25">
      <c r="B70" s="332">
        <v>10.7</v>
      </c>
      <c r="C70" s="332">
        <v>86</v>
      </c>
      <c r="D70" s="332">
        <v>10.7</v>
      </c>
      <c r="E70" s="332">
        <v>6.5</v>
      </c>
      <c r="F70" s="332">
        <v>13</v>
      </c>
      <c r="G70" s="332">
        <v>100</v>
      </c>
      <c r="H70" s="332">
        <v>1007.8</v>
      </c>
      <c r="I70" s="332">
        <v>0</v>
      </c>
      <c r="J70" s="332">
        <v>0</v>
      </c>
      <c r="K70" s="332">
        <v>0</v>
      </c>
      <c r="L70" s="332">
        <v>27.5</v>
      </c>
      <c r="M70" s="332">
        <v>77.5</v>
      </c>
      <c r="N70" s="496">
        <v>169.8</v>
      </c>
      <c r="O70" s="496">
        <v>8.9</v>
      </c>
      <c r="P70" s="496">
        <v>10.199999999999999</v>
      </c>
      <c r="Q70" s="497">
        <v>4.2361111111111099E-2</v>
      </c>
      <c r="R70" s="496"/>
      <c r="S70" s="503"/>
      <c r="T70" s="513"/>
      <c r="U70" s="501" t="str">
        <f t="shared" si="4"/>
        <v/>
      </c>
      <c r="V70" s="503"/>
      <c r="W70" s="514"/>
      <c r="X70" s="628"/>
      <c r="AT70" s="254"/>
      <c r="AV70" s="216"/>
      <c r="AW70" s="332"/>
      <c r="AY70" s="255"/>
    </row>
    <row r="71" spans="2:51" x14ac:dyDescent="0.25">
      <c r="B71" s="332">
        <v>10.7</v>
      </c>
      <c r="C71" s="332">
        <v>86</v>
      </c>
      <c r="D71" s="332">
        <v>10.7</v>
      </c>
      <c r="E71" s="332">
        <v>5.8</v>
      </c>
      <c r="F71" s="332">
        <v>9.4</v>
      </c>
      <c r="G71" s="332">
        <v>103</v>
      </c>
      <c r="H71" s="332">
        <v>1007.9</v>
      </c>
      <c r="I71" s="332">
        <v>0</v>
      </c>
      <c r="J71" s="332">
        <v>0</v>
      </c>
      <c r="K71" s="332">
        <v>0</v>
      </c>
      <c r="L71" s="332">
        <v>27.5</v>
      </c>
      <c r="M71" s="332">
        <v>77.5</v>
      </c>
      <c r="N71" s="496">
        <v>169.8</v>
      </c>
      <c r="O71" s="496">
        <v>8.8000000000000007</v>
      </c>
      <c r="P71" s="496">
        <v>10.199999999999999</v>
      </c>
      <c r="Q71" s="497">
        <v>4.3055555555555597E-2</v>
      </c>
      <c r="R71" s="496"/>
      <c r="S71" s="503"/>
      <c r="T71" s="513"/>
      <c r="U71" s="501" t="str">
        <f t="shared" si="4"/>
        <v/>
      </c>
      <c r="V71" s="503"/>
      <c r="W71" s="514"/>
      <c r="X71" s="628"/>
      <c r="Y71" s="331"/>
      <c r="AC71" s="331"/>
      <c r="AD71" s="331"/>
      <c r="AF71" s="331"/>
      <c r="AT71" s="254"/>
      <c r="AV71" s="216"/>
      <c r="AW71" s="332"/>
      <c r="AY71" s="255"/>
    </row>
    <row r="72" spans="2:51" x14ac:dyDescent="0.25">
      <c r="B72" s="332">
        <v>10.7</v>
      </c>
      <c r="C72" s="332">
        <v>86</v>
      </c>
      <c r="D72" s="332">
        <v>10.7</v>
      </c>
      <c r="E72" s="332">
        <v>2.9</v>
      </c>
      <c r="F72" s="332">
        <v>3.6</v>
      </c>
      <c r="G72" s="332">
        <v>138</v>
      </c>
      <c r="H72" s="332">
        <v>1007.8</v>
      </c>
      <c r="I72" s="332">
        <v>0</v>
      </c>
      <c r="J72" s="332">
        <v>0</v>
      </c>
      <c r="K72" s="332">
        <v>0</v>
      </c>
      <c r="L72" s="332">
        <v>27.5</v>
      </c>
      <c r="M72" s="332">
        <v>77.5</v>
      </c>
      <c r="N72" s="496">
        <v>169.8</v>
      </c>
      <c r="O72" s="496">
        <v>8.9</v>
      </c>
      <c r="P72" s="496">
        <v>10.199999999999999</v>
      </c>
      <c r="Q72" s="497">
        <v>4.3749999999999997E-2</v>
      </c>
      <c r="R72" s="496"/>
      <c r="S72" s="503"/>
      <c r="T72" s="513"/>
      <c r="U72" s="501" t="str">
        <f t="shared" si="4"/>
        <v/>
      </c>
      <c r="V72" s="503"/>
      <c r="W72" s="514"/>
      <c r="X72" s="628"/>
      <c r="Y72" s="331"/>
      <c r="AC72" s="331"/>
      <c r="AD72" s="331"/>
      <c r="AF72" s="331"/>
      <c r="AT72" s="254"/>
      <c r="AV72" s="216"/>
      <c r="AW72" s="332"/>
      <c r="AY72" s="255"/>
    </row>
    <row r="73" spans="2:51" x14ac:dyDescent="0.25">
      <c r="B73" s="332">
        <v>10.7</v>
      </c>
      <c r="C73" s="332">
        <v>85</v>
      </c>
      <c r="D73" s="332">
        <v>10.7</v>
      </c>
      <c r="E73" s="332">
        <v>6.8</v>
      </c>
      <c r="F73" s="332">
        <v>11.2</v>
      </c>
      <c r="G73" s="332">
        <v>82</v>
      </c>
      <c r="H73" s="332">
        <v>1007.7</v>
      </c>
      <c r="I73" s="332">
        <v>0</v>
      </c>
      <c r="J73" s="332">
        <v>0</v>
      </c>
      <c r="K73" s="332">
        <v>0</v>
      </c>
      <c r="L73" s="332">
        <v>27.5</v>
      </c>
      <c r="M73" s="332">
        <v>77.5</v>
      </c>
      <c r="N73" s="496">
        <v>169.8</v>
      </c>
      <c r="O73" s="496">
        <v>8.9</v>
      </c>
      <c r="P73" s="496">
        <v>10.199999999999999</v>
      </c>
      <c r="Q73" s="497">
        <v>4.4444444444444398E-2</v>
      </c>
      <c r="R73" s="496"/>
      <c r="S73" s="503"/>
      <c r="T73" s="513"/>
      <c r="U73" s="501" t="str">
        <f t="shared" si="4"/>
        <v/>
      </c>
      <c r="V73" s="503"/>
      <c r="W73" s="514"/>
      <c r="X73" s="628"/>
      <c r="Y73" s="331"/>
      <c r="AC73" s="331"/>
      <c r="AD73" s="331"/>
      <c r="AF73" s="331"/>
      <c r="AT73" s="254"/>
      <c r="AV73" s="216"/>
      <c r="AW73" s="332"/>
      <c r="AY73" s="255"/>
    </row>
    <row r="74" spans="2:51" x14ac:dyDescent="0.25">
      <c r="B74" s="332">
        <v>10.7</v>
      </c>
      <c r="C74" s="332">
        <v>85</v>
      </c>
      <c r="D74" s="332">
        <v>10.7</v>
      </c>
      <c r="E74" s="332">
        <v>3.6</v>
      </c>
      <c r="F74" s="332">
        <v>5.4</v>
      </c>
      <c r="G74" s="332">
        <v>74</v>
      </c>
      <c r="H74" s="332">
        <v>1007.8</v>
      </c>
      <c r="I74" s="332">
        <v>0</v>
      </c>
      <c r="J74" s="332">
        <v>0</v>
      </c>
      <c r="K74" s="332">
        <v>0</v>
      </c>
      <c r="L74" s="332">
        <v>27.5</v>
      </c>
      <c r="M74" s="332">
        <v>77.5</v>
      </c>
      <c r="N74" s="496">
        <v>169.8</v>
      </c>
      <c r="O74" s="496">
        <v>8.9</v>
      </c>
      <c r="P74" s="496">
        <v>10.199999999999999</v>
      </c>
      <c r="Q74" s="497">
        <v>4.5138888888888902E-2</v>
      </c>
      <c r="R74" s="496"/>
      <c r="S74" s="503"/>
      <c r="T74" s="513"/>
      <c r="U74" s="501" t="str">
        <f t="shared" si="4"/>
        <v/>
      </c>
      <c r="V74" s="503"/>
      <c r="W74" s="514"/>
      <c r="X74" s="628"/>
      <c r="Y74" s="331"/>
      <c r="AC74" s="331"/>
      <c r="AD74" s="331"/>
      <c r="AF74" s="331"/>
      <c r="AT74" s="254"/>
      <c r="AV74" s="216"/>
      <c r="AW74" s="332"/>
      <c r="AY74" s="255"/>
    </row>
    <row r="75" spans="2:51" x14ac:dyDescent="0.25">
      <c r="B75" s="332">
        <v>10.7</v>
      </c>
      <c r="C75" s="332">
        <v>85</v>
      </c>
      <c r="D75" s="332">
        <v>10.7</v>
      </c>
      <c r="E75" s="332">
        <v>7.9</v>
      </c>
      <c r="F75" s="332">
        <v>13</v>
      </c>
      <c r="G75" s="332">
        <v>178</v>
      </c>
      <c r="H75" s="332">
        <v>1007.7</v>
      </c>
      <c r="I75" s="332">
        <v>0</v>
      </c>
      <c r="J75" s="332">
        <v>0</v>
      </c>
      <c r="K75" s="332">
        <v>0</v>
      </c>
      <c r="L75" s="332">
        <v>27.5</v>
      </c>
      <c r="M75" s="332">
        <v>77.5</v>
      </c>
      <c r="N75" s="496">
        <v>169.8</v>
      </c>
      <c r="O75" s="496">
        <v>8.9</v>
      </c>
      <c r="P75" s="496">
        <v>10.199999999999999</v>
      </c>
      <c r="Q75" s="497">
        <v>4.5833333333333302E-2</v>
      </c>
      <c r="R75" s="496"/>
      <c r="S75" s="503"/>
      <c r="T75" s="513"/>
      <c r="U75" s="501" t="str">
        <f t="shared" ref="U75:U138" si="5">IF(J75&gt;0,60,"")</f>
        <v/>
      </c>
      <c r="V75" s="503"/>
      <c r="W75" s="514"/>
      <c r="X75" s="628"/>
      <c r="AT75" s="254"/>
      <c r="AV75" s="216"/>
      <c r="AW75" s="332"/>
      <c r="AY75" s="255"/>
    </row>
    <row r="76" spans="2:51" x14ac:dyDescent="0.25">
      <c r="B76" s="332">
        <v>10.7</v>
      </c>
      <c r="C76" s="332">
        <v>85</v>
      </c>
      <c r="D76" s="332">
        <v>10.7</v>
      </c>
      <c r="E76" s="332">
        <v>5.4</v>
      </c>
      <c r="F76" s="332">
        <v>7.2</v>
      </c>
      <c r="G76" s="332">
        <v>163</v>
      </c>
      <c r="H76" s="332">
        <v>1007.7</v>
      </c>
      <c r="I76" s="332">
        <v>0</v>
      </c>
      <c r="J76" s="332">
        <v>0</v>
      </c>
      <c r="K76" s="332">
        <v>0</v>
      </c>
      <c r="L76" s="332">
        <v>27.5</v>
      </c>
      <c r="M76" s="332">
        <v>77.5</v>
      </c>
      <c r="N76" s="496">
        <v>169.8</v>
      </c>
      <c r="O76" s="496">
        <v>8.9</v>
      </c>
      <c r="P76" s="496">
        <v>10.199999999999999</v>
      </c>
      <c r="Q76" s="497">
        <v>4.65277777777778E-2</v>
      </c>
      <c r="R76" s="496"/>
      <c r="S76" s="503"/>
      <c r="T76" s="513"/>
      <c r="U76" s="501" t="str">
        <f t="shared" si="5"/>
        <v/>
      </c>
      <c r="V76" s="503"/>
      <c r="W76" s="514"/>
      <c r="X76" s="628"/>
      <c r="Y76" s="331"/>
      <c r="AC76" s="331"/>
      <c r="AD76" s="331"/>
      <c r="AF76" s="331"/>
      <c r="AT76" s="254"/>
      <c r="AV76" s="216"/>
      <c r="AW76" s="332"/>
      <c r="AY76" s="255"/>
    </row>
    <row r="77" spans="2:51" x14ac:dyDescent="0.25">
      <c r="B77" s="332">
        <v>10.7</v>
      </c>
      <c r="C77" s="332">
        <v>85</v>
      </c>
      <c r="D77" s="332">
        <v>10.7</v>
      </c>
      <c r="E77" s="332">
        <v>4.7</v>
      </c>
      <c r="F77" s="332">
        <v>7.2</v>
      </c>
      <c r="G77" s="332">
        <v>74</v>
      </c>
      <c r="H77" s="332">
        <v>1007.4</v>
      </c>
      <c r="I77" s="332">
        <v>0</v>
      </c>
      <c r="J77" s="332">
        <v>0</v>
      </c>
      <c r="K77" s="332">
        <v>0</v>
      </c>
      <c r="L77" s="332">
        <v>27.5</v>
      </c>
      <c r="M77" s="332">
        <v>77.5</v>
      </c>
      <c r="N77" s="496">
        <v>169.8</v>
      </c>
      <c r="O77" s="496">
        <v>8.9</v>
      </c>
      <c r="P77" s="496">
        <v>10.199999999999999</v>
      </c>
      <c r="Q77" s="497">
        <v>4.72222222222222E-2</v>
      </c>
      <c r="R77" s="496"/>
      <c r="S77" s="503"/>
      <c r="T77" s="513"/>
      <c r="U77" s="501" t="str">
        <f t="shared" si="5"/>
        <v/>
      </c>
      <c r="V77" s="503"/>
      <c r="W77" s="514"/>
      <c r="X77" s="628"/>
      <c r="Y77" s="331"/>
      <c r="AC77" s="331"/>
      <c r="AD77" s="331"/>
      <c r="AF77" s="331"/>
      <c r="AT77" s="254"/>
      <c r="AV77" s="216"/>
      <c r="AW77" s="332"/>
      <c r="AY77" s="255"/>
    </row>
    <row r="78" spans="2:51" x14ac:dyDescent="0.25">
      <c r="B78" s="332">
        <v>10.7</v>
      </c>
      <c r="C78" s="332">
        <v>85</v>
      </c>
      <c r="D78" s="332">
        <v>10.7</v>
      </c>
      <c r="E78" s="332">
        <v>2.9</v>
      </c>
      <c r="F78" s="332">
        <v>3.6</v>
      </c>
      <c r="G78" s="332">
        <v>47</v>
      </c>
      <c r="H78" s="332">
        <v>1007.7</v>
      </c>
      <c r="I78" s="332">
        <v>0</v>
      </c>
      <c r="J78" s="332">
        <v>0</v>
      </c>
      <c r="K78" s="332">
        <v>0</v>
      </c>
      <c r="L78" s="332">
        <v>27.5</v>
      </c>
      <c r="M78" s="332">
        <v>77.5</v>
      </c>
      <c r="N78" s="496">
        <v>169.8</v>
      </c>
      <c r="O78" s="496">
        <v>8.9</v>
      </c>
      <c r="P78" s="496">
        <v>10.199999999999999</v>
      </c>
      <c r="Q78" s="497">
        <v>4.7916666666666698E-2</v>
      </c>
      <c r="R78" s="496"/>
      <c r="S78" s="503"/>
      <c r="T78" s="513"/>
      <c r="U78" s="501" t="str">
        <f t="shared" si="5"/>
        <v/>
      </c>
      <c r="V78" s="503"/>
      <c r="W78" s="514"/>
      <c r="X78" s="628"/>
      <c r="Y78" s="331"/>
      <c r="AC78" s="331"/>
      <c r="AD78" s="331"/>
      <c r="AF78" s="331"/>
      <c r="AT78" s="254"/>
      <c r="AV78" s="216"/>
      <c r="AW78" s="332"/>
      <c r="AY78" s="255"/>
    </row>
    <row r="79" spans="2:51" x14ac:dyDescent="0.25">
      <c r="B79" s="332">
        <v>10.7</v>
      </c>
      <c r="C79" s="332">
        <v>85</v>
      </c>
      <c r="D79" s="332">
        <v>10.7</v>
      </c>
      <c r="E79" s="332">
        <v>4</v>
      </c>
      <c r="F79" s="332">
        <v>5.4</v>
      </c>
      <c r="G79" s="332">
        <v>87</v>
      </c>
      <c r="H79" s="332">
        <v>1007.4</v>
      </c>
      <c r="I79" s="332">
        <v>0</v>
      </c>
      <c r="J79" s="332">
        <v>0</v>
      </c>
      <c r="K79" s="332">
        <v>0</v>
      </c>
      <c r="L79" s="332">
        <v>27.5</v>
      </c>
      <c r="M79" s="332">
        <v>77.5</v>
      </c>
      <c r="N79" s="496">
        <v>169.8</v>
      </c>
      <c r="O79" s="496">
        <v>8.9</v>
      </c>
      <c r="P79" s="496">
        <v>10.199999999999999</v>
      </c>
      <c r="Q79" s="497">
        <v>4.8611111111111098E-2</v>
      </c>
      <c r="R79" s="496"/>
      <c r="S79" s="503"/>
      <c r="T79" s="513"/>
      <c r="U79" s="501" t="str">
        <f t="shared" si="5"/>
        <v/>
      </c>
      <c r="V79" s="503"/>
      <c r="W79" s="514"/>
      <c r="X79" s="628"/>
      <c r="AT79" s="254"/>
      <c r="AV79" s="216"/>
      <c r="AW79" s="332"/>
      <c r="AY79" s="255"/>
    </row>
    <row r="80" spans="2:51" x14ac:dyDescent="0.25">
      <c r="B80" s="332">
        <v>10.7</v>
      </c>
      <c r="C80" s="332">
        <v>85</v>
      </c>
      <c r="D80" s="332">
        <v>10.7</v>
      </c>
      <c r="E80" s="332">
        <v>7.2</v>
      </c>
      <c r="F80" s="332">
        <v>11.2</v>
      </c>
      <c r="G80" s="332">
        <v>123</v>
      </c>
      <c r="H80" s="332">
        <v>1007.4</v>
      </c>
      <c r="I80" s="332">
        <v>0</v>
      </c>
      <c r="J80" s="332">
        <v>0</v>
      </c>
      <c r="K80" s="332">
        <v>0</v>
      </c>
      <c r="L80" s="332">
        <v>27.5</v>
      </c>
      <c r="M80" s="332">
        <v>77.5</v>
      </c>
      <c r="N80" s="496">
        <v>169.8</v>
      </c>
      <c r="O80" s="496">
        <v>8.9</v>
      </c>
      <c r="P80" s="496">
        <v>10.199999999999999</v>
      </c>
      <c r="Q80" s="497">
        <v>4.9305555555555602E-2</v>
      </c>
      <c r="R80" s="496"/>
      <c r="S80" s="503"/>
      <c r="T80" s="513"/>
      <c r="U80" s="501" t="str">
        <f t="shared" si="5"/>
        <v/>
      </c>
      <c r="V80" s="503"/>
      <c r="W80" s="514"/>
      <c r="X80" s="628"/>
      <c r="Y80" s="331"/>
      <c r="AC80" s="331"/>
      <c r="AD80" s="331"/>
      <c r="AF80" s="331"/>
      <c r="AT80" s="254"/>
      <c r="AV80" s="216"/>
      <c r="AW80" s="332"/>
      <c r="AY80" s="255"/>
    </row>
    <row r="81" spans="2:51" x14ac:dyDescent="0.25">
      <c r="B81" s="332">
        <v>10.7</v>
      </c>
      <c r="C81" s="332">
        <v>85</v>
      </c>
      <c r="D81" s="332">
        <v>10.7</v>
      </c>
      <c r="E81" s="332">
        <v>4</v>
      </c>
      <c r="F81" s="332">
        <v>5.4</v>
      </c>
      <c r="G81" s="332">
        <v>77</v>
      </c>
      <c r="H81" s="332">
        <v>1007.4</v>
      </c>
      <c r="I81" s="332">
        <v>0</v>
      </c>
      <c r="J81" s="332">
        <v>0</v>
      </c>
      <c r="K81" s="332">
        <v>0</v>
      </c>
      <c r="L81" s="332">
        <v>27.5</v>
      </c>
      <c r="M81" s="332">
        <v>77.5</v>
      </c>
      <c r="N81" s="496">
        <v>169.8</v>
      </c>
      <c r="O81" s="496">
        <v>8.9</v>
      </c>
      <c r="P81" s="496">
        <v>10.199999999999999</v>
      </c>
      <c r="Q81" s="497">
        <v>0.05</v>
      </c>
      <c r="R81" s="496"/>
      <c r="S81" s="503"/>
      <c r="T81" s="513"/>
      <c r="U81" s="501" t="str">
        <f t="shared" si="5"/>
        <v/>
      </c>
      <c r="V81" s="503"/>
      <c r="W81" s="514"/>
      <c r="X81" s="628"/>
      <c r="Y81" s="331"/>
      <c r="AC81" s="331"/>
      <c r="AD81" s="331"/>
      <c r="AF81" s="331"/>
      <c r="AT81" s="254"/>
      <c r="AV81" s="216"/>
      <c r="AW81" s="332"/>
      <c r="AY81" s="255"/>
    </row>
    <row r="82" spans="2:51" x14ac:dyDescent="0.25">
      <c r="B82" s="332">
        <v>10.7</v>
      </c>
      <c r="C82" s="332">
        <v>85</v>
      </c>
      <c r="D82" s="332">
        <v>10.7</v>
      </c>
      <c r="E82" s="332">
        <v>3.6</v>
      </c>
      <c r="F82" s="332">
        <v>5.4</v>
      </c>
      <c r="G82" s="332">
        <v>116</v>
      </c>
      <c r="H82" s="332">
        <v>1007.5</v>
      </c>
      <c r="I82" s="332">
        <v>0</v>
      </c>
      <c r="J82" s="332">
        <v>0</v>
      </c>
      <c r="K82" s="332">
        <v>0</v>
      </c>
      <c r="L82" s="332">
        <v>27.5</v>
      </c>
      <c r="M82" s="332">
        <v>77.5</v>
      </c>
      <c r="N82" s="496">
        <v>169.8</v>
      </c>
      <c r="O82" s="496">
        <v>8.9</v>
      </c>
      <c r="P82" s="496">
        <v>10.199999999999999</v>
      </c>
      <c r="Q82" s="497">
        <v>5.0694444444444403E-2</v>
      </c>
      <c r="R82" s="496"/>
      <c r="S82" s="503"/>
      <c r="T82" s="513"/>
      <c r="U82" s="501" t="str">
        <f t="shared" si="5"/>
        <v/>
      </c>
      <c r="V82" s="503"/>
      <c r="W82" s="514"/>
      <c r="X82" s="628"/>
      <c r="Y82" s="331"/>
      <c r="AC82" s="331"/>
      <c r="AD82" s="331"/>
      <c r="AF82" s="331"/>
      <c r="AT82" s="254"/>
      <c r="AV82" s="216"/>
      <c r="AW82" s="332"/>
      <c r="AY82" s="255"/>
    </row>
    <row r="83" spans="2:51" x14ac:dyDescent="0.25">
      <c r="B83" s="332">
        <v>10.7</v>
      </c>
      <c r="C83" s="332">
        <v>85</v>
      </c>
      <c r="D83" s="332">
        <v>10.7</v>
      </c>
      <c r="E83" s="332">
        <v>7.6</v>
      </c>
      <c r="F83" s="332">
        <v>11.2</v>
      </c>
      <c r="G83" s="332">
        <v>144</v>
      </c>
      <c r="H83" s="332">
        <v>1007.4</v>
      </c>
      <c r="I83" s="332">
        <v>0</v>
      </c>
      <c r="J83" s="332">
        <v>0</v>
      </c>
      <c r="K83" s="332">
        <v>0</v>
      </c>
      <c r="L83" s="332">
        <v>27.5</v>
      </c>
      <c r="M83" s="332">
        <v>77.5</v>
      </c>
      <c r="N83" s="496">
        <v>169.8</v>
      </c>
      <c r="O83" s="496">
        <v>8.8000000000000007</v>
      </c>
      <c r="P83" s="496">
        <v>10.199999999999999</v>
      </c>
      <c r="Q83" s="497">
        <v>5.1388888888888901E-2</v>
      </c>
      <c r="R83" s="496"/>
      <c r="S83" s="503"/>
      <c r="T83" s="513"/>
      <c r="U83" s="501" t="str">
        <f t="shared" si="5"/>
        <v/>
      </c>
      <c r="V83" s="503"/>
      <c r="W83" s="514"/>
      <c r="X83" s="628"/>
      <c r="Y83" s="331"/>
      <c r="AC83" s="331"/>
      <c r="AD83" s="331"/>
      <c r="AF83" s="331"/>
      <c r="AT83" s="254"/>
      <c r="AV83" s="216"/>
      <c r="AW83" s="332"/>
      <c r="AY83" s="255"/>
    </row>
    <row r="84" spans="2:51" x14ac:dyDescent="0.25">
      <c r="B84" s="332">
        <v>10.7</v>
      </c>
      <c r="C84" s="332">
        <v>85</v>
      </c>
      <c r="D84" s="332">
        <v>10.7</v>
      </c>
      <c r="E84" s="332">
        <v>4.7</v>
      </c>
      <c r="F84" s="332">
        <v>5.4</v>
      </c>
      <c r="G84" s="332">
        <v>101</v>
      </c>
      <c r="H84" s="332">
        <v>1007.4</v>
      </c>
      <c r="I84" s="332">
        <v>0</v>
      </c>
      <c r="J84" s="332">
        <v>0</v>
      </c>
      <c r="K84" s="332">
        <v>0</v>
      </c>
      <c r="L84" s="332">
        <v>27.5</v>
      </c>
      <c r="M84" s="332">
        <v>77.5</v>
      </c>
      <c r="N84" s="496">
        <v>169.8</v>
      </c>
      <c r="O84" s="496">
        <v>8.8000000000000007</v>
      </c>
      <c r="P84" s="496">
        <v>10.199999999999999</v>
      </c>
      <c r="Q84" s="497">
        <v>5.2083333333333301E-2</v>
      </c>
      <c r="R84" s="496"/>
      <c r="S84" s="503"/>
      <c r="T84" s="513"/>
      <c r="U84" s="501" t="str">
        <f t="shared" si="5"/>
        <v/>
      </c>
      <c r="V84" s="503"/>
      <c r="W84" s="514"/>
      <c r="X84" s="628"/>
      <c r="AT84" s="254"/>
      <c r="AV84" s="216"/>
      <c r="AW84" s="332"/>
      <c r="AY84" s="255"/>
    </row>
    <row r="85" spans="2:51" x14ac:dyDescent="0.25">
      <c r="B85" s="332">
        <v>10.7</v>
      </c>
      <c r="C85" s="332">
        <v>85</v>
      </c>
      <c r="D85" s="332">
        <v>10.7</v>
      </c>
      <c r="E85" s="332">
        <v>3.6</v>
      </c>
      <c r="F85" s="332">
        <v>5.4</v>
      </c>
      <c r="G85" s="332">
        <v>79</v>
      </c>
      <c r="H85" s="332">
        <v>1007.5</v>
      </c>
      <c r="I85" s="332">
        <v>0</v>
      </c>
      <c r="J85" s="332">
        <v>0</v>
      </c>
      <c r="K85" s="332">
        <v>0</v>
      </c>
      <c r="L85" s="332">
        <v>27.5</v>
      </c>
      <c r="M85" s="332">
        <v>77.5</v>
      </c>
      <c r="N85" s="496">
        <v>169.8</v>
      </c>
      <c r="O85" s="496">
        <v>8.9</v>
      </c>
      <c r="P85" s="496">
        <v>10.199999999999999</v>
      </c>
      <c r="Q85" s="497">
        <v>5.2777777777777798E-2</v>
      </c>
      <c r="R85" s="496"/>
      <c r="S85" s="503"/>
      <c r="T85" s="513"/>
      <c r="U85" s="501" t="str">
        <f t="shared" si="5"/>
        <v/>
      </c>
      <c r="V85" s="503"/>
      <c r="W85" s="514"/>
      <c r="X85" s="628"/>
      <c r="Y85" s="331"/>
      <c r="AC85" s="331"/>
      <c r="AD85" s="331"/>
      <c r="AF85" s="331"/>
      <c r="AT85" s="254"/>
      <c r="AV85" s="216"/>
      <c r="AW85" s="332"/>
      <c r="AY85" s="255"/>
    </row>
    <row r="86" spans="2:51" x14ac:dyDescent="0.25">
      <c r="B86" s="332">
        <v>10.7</v>
      </c>
      <c r="C86" s="332">
        <v>85</v>
      </c>
      <c r="D86" s="332">
        <v>10.7</v>
      </c>
      <c r="E86" s="332">
        <v>2.9</v>
      </c>
      <c r="F86" s="332">
        <v>5.4</v>
      </c>
      <c r="G86" s="332">
        <v>88</v>
      </c>
      <c r="H86" s="332">
        <v>1007.3</v>
      </c>
      <c r="I86" s="332">
        <v>0</v>
      </c>
      <c r="J86" s="332">
        <v>0</v>
      </c>
      <c r="K86" s="332">
        <v>0</v>
      </c>
      <c r="L86" s="332">
        <v>27.5</v>
      </c>
      <c r="M86" s="332">
        <v>77.5</v>
      </c>
      <c r="N86" s="496">
        <v>169.8</v>
      </c>
      <c r="O86" s="496">
        <v>8.8000000000000007</v>
      </c>
      <c r="P86" s="496">
        <v>10.199999999999999</v>
      </c>
      <c r="Q86" s="497">
        <v>5.3472222222222199E-2</v>
      </c>
      <c r="R86" s="496"/>
      <c r="S86" s="503"/>
      <c r="T86" s="513"/>
      <c r="U86" s="501" t="str">
        <f t="shared" si="5"/>
        <v/>
      </c>
      <c r="V86" s="503"/>
      <c r="W86" s="514"/>
      <c r="X86" s="628"/>
      <c r="Y86" s="331"/>
      <c r="AC86" s="331"/>
      <c r="AD86" s="331"/>
      <c r="AF86" s="331"/>
      <c r="AT86" s="254"/>
      <c r="AV86" s="216"/>
      <c r="AW86" s="332"/>
      <c r="AY86" s="255"/>
    </row>
    <row r="87" spans="2:51" x14ac:dyDescent="0.25">
      <c r="B87" s="332">
        <v>10.7</v>
      </c>
      <c r="C87" s="332">
        <v>85</v>
      </c>
      <c r="D87" s="332">
        <v>10.7</v>
      </c>
      <c r="E87" s="332">
        <v>10.1</v>
      </c>
      <c r="F87" s="332">
        <v>11.2</v>
      </c>
      <c r="G87" s="332">
        <v>85</v>
      </c>
      <c r="H87" s="332">
        <v>1007.3</v>
      </c>
      <c r="I87" s="332">
        <v>0</v>
      </c>
      <c r="J87" s="332">
        <v>0</v>
      </c>
      <c r="K87" s="332">
        <v>0</v>
      </c>
      <c r="L87" s="332">
        <v>27.5</v>
      </c>
      <c r="M87" s="332">
        <v>77.5</v>
      </c>
      <c r="N87" s="496">
        <v>169.8</v>
      </c>
      <c r="O87" s="496">
        <v>8.8000000000000007</v>
      </c>
      <c r="P87" s="496">
        <v>10.199999999999999</v>
      </c>
      <c r="Q87" s="497">
        <v>5.4166666666666703E-2</v>
      </c>
      <c r="R87" s="496"/>
      <c r="S87" s="503"/>
      <c r="T87" s="513"/>
      <c r="U87" s="501" t="str">
        <f t="shared" si="5"/>
        <v/>
      </c>
      <c r="V87" s="503"/>
      <c r="W87" s="514"/>
      <c r="X87" s="628"/>
      <c r="Y87" s="331"/>
      <c r="AC87" s="331"/>
      <c r="AD87" s="331"/>
      <c r="AF87" s="331"/>
      <c r="AT87" s="254"/>
      <c r="AV87" s="216"/>
      <c r="AW87" s="332"/>
      <c r="AY87" s="255"/>
    </row>
    <row r="88" spans="2:51" x14ac:dyDescent="0.25">
      <c r="B88" s="332">
        <v>10.7</v>
      </c>
      <c r="C88" s="332">
        <v>84</v>
      </c>
      <c r="D88" s="332">
        <v>10.7</v>
      </c>
      <c r="E88" s="332">
        <v>5.8</v>
      </c>
      <c r="F88" s="332">
        <v>7.2</v>
      </c>
      <c r="G88" s="332">
        <v>93</v>
      </c>
      <c r="H88" s="332">
        <v>1007.4</v>
      </c>
      <c r="I88" s="332">
        <v>0</v>
      </c>
      <c r="J88" s="332">
        <v>0</v>
      </c>
      <c r="K88" s="332">
        <v>0</v>
      </c>
      <c r="L88" s="332">
        <v>27.5</v>
      </c>
      <c r="M88" s="332">
        <v>77.5</v>
      </c>
      <c r="N88" s="496">
        <v>169.8</v>
      </c>
      <c r="O88" s="496">
        <v>8.8000000000000007</v>
      </c>
      <c r="P88" s="496">
        <v>10.199999999999999</v>
      </c>
      <c r="Q88" s="497">
        <v>5.4861111111111097E-2</v>
      </c>
      <c r="R88" s="496"/>
      <c r="S88" s="503"/>
      <c r="T88" s="513"/>
      <c r="U88" s="501" t="str">
        <f t="shared" si="5"/>
        <v/>
      </c>
      <c r="V88" s="503"/>
      <c r="W88" s="514"/>
      <c r="X88" s="628"/>
      <c r="AT88" s="254"/>
      <c r="AV88" s="216"/>
      <c r="AW88" s="332"/>
      <c r="AY88" s="255"/>
    </row>
    <row r="89" spans="2:51" x14ac:dyDescent="0.25">
      <c r="B89" s="332">
        <v>10.7</v>
      </c>
      <c r="C89" s="332">
        <v>84</v>
      </c>
      <c r="D89" s="332">
        <v>10.7</v>
      </c>
      <c r="E89" s="332">
        <v>3.2</v>
      </c>
      <c r="F89" s="332">
        <v>3.6</v>
      </c>
      <c r="G89" s="332">
        <v>80</v>
      </c>
      <c r="H89" s="332">
        <v>1007.3</v>
      </c>
      <c r="I89" s="332">
        <v>0</v>
      </c>
      <c r="J89" s="332">
        <v>0</v>
      </c>
      <c r="K89" s="332">
        <v>0</v>
      </c>
      <c r="L89" s="332">
        <v>27.5</v>
      </c>
      <c r="M89" s="332">
        <v>77.5</v>
      </c>
      <c r="N89" s="496">
        <v>169.8</v>
      </c>
      <c r="O89" s="496">
        <v>8.8000000000000007</v>
      </c>
      <c r="P89" s="496">
        <v>10.199999999999999</v>
      </c>
      <c r="Q89" s="497">
        <v>5.5555555555555601E-2</v>
      </c>
      <c r="R89" s="496"/>
      <c r="S89" s="503"/>
      <c r="T89" s="513"/>
      <c r="U89" s="501" t="str">
        <f t="shared" si="5"/>
        <v/>
      </c>
      <c r="V89" s="503"/>
      <c r="W89" s="514"/>
      <c r="X89" s="628"/>
      <c r="Y89" s="331"/>
      <c r="AT89" s="254"/>
      <c r="AV89" s="216"/>
      <c r="AW89" s="332"/>
      <c r="AY89" s="255"/>
    </row>
    <row r="90" spans="2:51" x14ac:dyDescent="0.25">
      <c r="B90" s="332">
        <v>10.7</v>
      </c>
      <c r="C90" s="332">
        <v>84</v>
      </c>
      <c r="D90" s="332">
        <v>10.7</v>
      </c>
      <c r="E90" s="332">
        <v>3.6</v>
      </c>
      <c r="F90" s="332">
        <v>5.4</v>
      </c>
      <c r="G90" s="332">
        <v>3</v>
      </c>
      <c r="H90" s="332">
        <v>1007.4</v>
      </c>
      <c r="I90" s="332">
        <v>0</v>
      </c>
      <c r="J90" s="332">
        <v>0</v>
      </c>
      <c r="K90" s="332">
        <v>0</v>
      </c>
      <c r="L90" s="332">
        <v>27.5</v>
      </c>
      <c r="M90" s="332">
        <v>77.5</v>
      </c>
      <c r="N90" s="496">
        <v>169.8</v>
      </c>
      <c r="O90" s="496">
        <v>8.8000000000000007</v>
      </c>
      <c r="P90" s="496">
        <v>10.199999999999999</v>
      </c>
      <c r="Q90" s="497">
        <v>5.6250000000000001E-2</v>
      </c>
      <c r="R90" s="496"/>
      <c r="S90" s="503"/>
      <c r="T90" s="513"/>
      <c r="U90" s="501" t="str">
        <f t="shared" si="5"/>
        <v/>
      </c>
      <c r="V90" s="503"/>
      <c r="W90" s="514"/>
      <c r="X90" s="628"/>
      <c r="Y90" s="331"/>
      <c r="AT90" s="254"/>
      <c r="AV90" s="216"/>
      <c r="AW90" s="332"/>
      <c r="AY90" s="255"/>
    </row>
    <row r="91" spans="2:51" x14ac:dyDescent="0.25">
      <c r="B91" s="332">
        <v>10.8</v>
      </c>
      <c r="C91" s="332">
        <v>84</v>
      </c>
      <c r="D91" s="332">
        <v>10.8</v>
      </c>
      <c r="E91" s="332">
        <v>5.4</v>
      </c>
      <c r="F91" s="332">
        <v>9.4</v>
      </c>
      <c r="G91" s="332">
        <v>107</v>
      </c>
      <c r="H91" s="332">
        <v>1007.1</v>
      </c>
      <c r="I91" s="332">
        <v>0</v>
      </c>
      <c r="J91" s="332">
        <v>0</v>
      </c>
      <c r="K91" s="332">
        <v>0</v>
      </c>
      <c r="L91" s="332">
        <v>27.5</v>
      </c>
      <c r="M91" s="332">
        <v>77.5</v>
      </c>
      <c r="N91" s="496">
        <v>169.8</v>
      </c>
      <c r="O91" s="496">
        <v>8.8000000000000007</v>
      </c>
      <c r="P91" s="496">
        <v>10.1</v>
      </c>
      <c r="Q91" s="497">
        <v>5.6944444444444402E-2</v>
      </c>
      <c r="R91" s="496"/>
      <c r="S91" s="503"/>
      <c r="T91" s="513"/>
      <c r="U91" s="501" t="str">
        <f t="shared" si="5"/>
        <v/>
      </c>
      <c r="V91" s="503"/>
      <c r="W91" s="514"/>
      <c r="X91" s="628"/>
      <c r="Y91" s="331"/>
      <c r="AT91" s="254"/>
      <c r="AV91" s="216"/>
      <c r="AW91" s="332"/>
      <c r="AY91" s="255"/>
    </row>
    <row r="92" spans="2:51" x14ac:dyDescent="0.25">
      <c r="B92" s="332">
        <v>10.8</v>
      </c>
      <c r="C92" s="332">
        <v>84</v>
      </c>
      <c r="D92" s="332">
        <v>10.8</v>
      </c>
      <c r="E92" s="332">
        <v>3.6</v>
      </c>
      <c r="F92" s="332">
        <v>5.4</v>
      </c>
      <c r="G92" s="332">
        <v>57</v>
      </c>
      <c r="H92" s="332">
        <v>1007.1</v>
      </c>
      <c r="I92" s="332">
        <v>0</v>
      </c>
      <c r="J92" s="332">
        <v>0</v>
      </c>
      <c r="K92" s="332">
        <v>0</v>
      </c>
      <c r="L92" s="332">
        <v>27.5</v>
      </c>
      <c r="M92" s="332">
        <v>77.5</v>
      </c>
      <c r="N92" s="496">
        <v>169.8</v>
      </c>
      <c r="O92" s="496">
        <v>8.8000000000000007</v>
      </c>
      <c r="P92" s="496">
        <v>10.199999999999999</v>
      </c>
      <c r="Q92" s="497">
        <v>5.7638888888888899E-2</v>
      </c>
      <c r="R92" s="496"/>
      <c r="S92" s="503"/>
      <c r="T92" s="513"/>
      <c r="U92" s="501" t="str">
        <f t="shared" si="5"/>
        <v/>
      </c>
      <c r="V92" s="503"/>
      <c r="W92" s="514"/>
      <c r="X92" s="628"/>
      <c r="Y92" s="331"/>
      <c r="AT92" s="254"/>
      <c r="AV92" s="216"/>
      <c r="AW92" s="332"/>
      <c r="AY92" s="255"/>
    </row>
    <row r="93" spans="2:51" x14ac:dyDescent="0.25">
      <c r="B93" s="332">
        <v>10.8</v>
      </c>
      <c r="C93" s="332">
        <v>84</v>
      </c>
      <c r="D93" s="332">
        <v>10.8</v>
      </c>
      <c r="E93" s="332">
        <v>5.8</v>
      </c>
      <c r="F93" s="332">
        <v>7.2</v>
      </c>
      <c r="G93" s="332">
        <v>86</v>
      </c>
      <c r="H93" s="332">
        <v>1007.1</v>
      </c>
      <c r="I93" s="332">
        <v>0</v>
      </c>
      <c r="J93" s="332">
        <v>0</v>
      </c>
      <c r="K93" s="332">
        <v>0</v>
      </c>
      <c r="L93" s="332">
        <v>27.5</v>
      </c>
      <c r="M93" s="332">
        <v>77.5</v>
      </c>
      <c r="N93" s="496">
        <v>169.8</v>
      </c>
      <c r="O93" s="496">
        <v>8.8000000000000007</v>
      </c>
      <c r="P93" s="496">
        <v>10.199999999999999</v>
      </c>
      <c r="Q93" s="497">
        <v>5.83333333333333E-2</v>
      </c>
      <c r="R93" s="496"/>
      <c r="S93" s="503"/>
      <c r="T93" s="513"/>
      <c r="U93" s="501" t="str">
        <f t="shared" si="5"/>
        <v/>
      </c>
      <c r="V93" s="503"/>
      <c r="W93" s="514"/>
      <c r="X93" s="628"/>
      <c r="AT93" s="254"/>
      <c r="AV93" s="216"/>
      <c r="AW93" s="332"/>
      <c r="AY93" s="255"/>
    </row>
    <row r="94" spans="2:51" x14ac:dyDescent="0.25">
      <c r="B94" s="332">
        <v>10.8</v>
      </c>
      <c r="C94" s="332">
        <v>84</v>
      </c>
      <c r="D94" s="332">
        <v>10.8</v>
      </c>
      <c r="E94" s="332">
        <v>2.9</v>
      </c>
      <c r="F94" s="332">
        <v>5.4</v>
      </c>
      <c r="G94" s="332">
        <v>86</v>
      </c>
      <c r="H94" s="332">
        <v>1007</v>
      </c>
      <c r="I94" s="332">
        <v>0</v>
      </c>
      <c r="J94" s="332">
        <v>0</v>
      </c>
      <c r="K94" s="332">
        <v>0</v>
      </c>
      <c r="L94" s="332">
        <v>27.5</v>
      </c>
      <c r="M94" s="332">
        <v>77.5</v>
      </c>
      <c r="N94" s="496">
        <v>169.8</v>
      </c>
      <c r="O94" s="496">
        <v>8.8000000000000007</v>
      </c>
      <c r="P94" s="496">
        <v>10.199999999999999</v>
      </c>
      <c r="Q94" s="497">
        <v>5.9027777777777797E-2</v>
      </c>
      <c r="R94" s="496"/>
      <c r="S94" s="503"/>
      <c r="T94" s="513"/>
      <c r="U94" s="501" t="str">
        <f t="shared" si="5"/>
        <v/>
      </c>
      <c r="V94" s="503"/>
      <c r="W94" s="514"/>
      <c r="X94" s="628"/>
      <c r="AT94" s="254"/>
      <c r="AV94" s="216"/>
      <c r="AW94" s="332"/>
      <c r="AY94" s="255"/>
    </row>
    <row r="95" spans="2:51" x14ac:dyDescent="0.25">
      <c r="B95" s="332">
        <v>10.7</v>
      </c>
      <c r="C95" s="332">
        <v>84</v>
      </c>
      <c r="D95" s="332">
        <v>10.7</v>
      </c>
      <c r="E95" s="332">
        <v>4</v>
      </c>
      <c r="F95" s="332">
        <v>9.4</v>
      </c>
      <c r="G95" s="332">
        <v>101</v>
      </c>
      <c r="H95" s="332">
        <v>1007.1</v>
      </c>
      <c r="I95" s="332">
        <v>0</v>
      </c>
      <c r="J95" s="332">
        <v>0</v>
      </c>
      <c r="K95" s="332">
        <v>0</v>
      </c>
      <c r="L95" s="332">
        <v>27.5</v>
      </c>
      <c r="M95" s="332">
        <v>77.5</v>
      </c>
      <c r="N95" s="496">
        <v>169.8</v>
      </c>
      <c r="O95" s="496">
        <v>8.8000000000000007</v>
      </c>
      <c r="P95" s="496">
        <v>10.199999999999999</v>
      </c>
      <c r="Q95" s="497">
        <v>5.9722222222222197E-2</v>
      </c>
      <c r="R95" s="496"/>
      <c r="S95" s="503"/>
      <c r="T95" s="513"/>
      <c r="U95" s="501" t="str">
        <f t="shared" si="5"/>
        <v/>
      </c>
      <c r="V95" s="503"/>
      <c r="W95" s="514"/>
      <c r="X95" s="628"/>
      <c r="AT95" s="254"/>
      <c r="AV95" s="216"/>
      <c r="AW95" s="332"/>
      <c r="AY95" s="255"/>
    </row>
    <row r="96" spans="2:51" x14ac:dyDescent="0.25">
      <c r="B96" s="332">
        <v>10.7</v>
      </c>
      <c r="C96" s="332">
        <v>85</v>
      </c>
      <c r="D96" s="332">
        <v>10.7</v>
      </c>
      <c r="E96" s="332">
        <v>4.7</v>
      </c>
      <c r="F96" s="332">
        <v>7.2</v>
      </c>
      <c r="G96" s="332">
        <v>85</v>
      </c>
      <c r="H96" s="332">
        <v>1007</v>
      </c>
      <c r="I96" s="332">
        <v>0</v>
      </c>
      <c r="J96" s="332">
        <v>0</v>
      </c>
      <c r="K96" s="332">
        <v>0</v>
      </c>
      <c r="L96" s="332">
        <v>27.5</v>
      </c>
      <c r="M96" s="332">
        <v>77.5</v>
      </c>
      <c r="N96" s="496">
        <v>169.8</v>
      </c>
      <c r="O96" s="496">
        <v>8.8000000000000007</v>
      </c>
      <c r="P96" s="496">
        <v>10.199999999999999</v>
      </c>
      <c r="Q96" s="497">
        <v>6.0416666666666702E-2</v>
      </c>
      <c r="R96" s="496"/>
      <c r="S96" s="503"/>
      <c r="T96" s="513"/>
      <c r="U96" s="501" t="str">
        <f t="shared" si="5"/>
        <v/>
      </c>
      <c r="V96" s="503"/>
      <c r="W96" s="514"/>
      <c r="X96" s="628"/>
      <c r="AT96" s="254"/>
      <c r="AV96" s="216"/>
      <c r="AW96" s="332"/>
      <c r="AY96" s="255"/>
    </row>
    <row r="97" spans="2:51" x14ac:dyDescent="0.25">
      <c r="B97" s="332">
        <v>10.7</v>
      </c>
      <c r="C97" s="332">
        <v>85</v>
      </c>
      <c r="D97" s="332">
        <v>10.7</v>
      </c>
      <c r="E97" s="332">
        <v>2.9</v>
      </c>
      <c r="F97" s="332">
        <v>5.4</v>
      </c>
      <c r="G97" s="332">
        <v>97</v>
      </c>
      <c r="H97" s="332">
        <v>1007.2</v>
      </c>
      <c r="I97" s="332">
        <v>0</v>
      </c>
      <c r="J97" s="332">
        <v>0</v>
      </c>
      <c r="K97" s="332">
        <v>0</v>
      </c>
      <c r="L97" s="332">
        <v>27.5</v>
      </c>
      <c r="M97" s="332">
        <v>77.5</v>
      </c>
      <c r="N97" s="496">
        <v>169.8</v>
      </c>
      <c r="O97" s="496">
        <v>8.8000000000000007</v>
      </c>
      <c r="P97" s="496">
        <v>10.199999999999999</v>
      </c>
      <c r="Q97" s="497">
        <v>6.1111111111111102E-2</v>
      </c>
      <c r="R97" s="496"/>
      <c r="S97" s="503"/>
      <c r="T97" s="513"/>
      <c r="U97" s="501" t="str">
        <f t="shared" si="5"/>
        <v/>
      </c>
      <c r="V97" s="503"/>
      <c r="W97" s="514"/>
      <c r="X97" s="628"/>
      <c r="AT97" s="254"/>
      <c r="AV97" s="216"/>
      <c r="AW97" s="332"/>
      <c r="AY97" s="255"/>
    </row>
    <row r="98" spans="2:51" x14ac:dyDescent="0.25">
      <c r="B98" s="332">
        <v>10.7</v>
      </c>
      <c r="C98" s="332">
        <v>84</v>
      </c>
      <c r="D98" s="332">
        <v>10.7</v>
      </c>
      <c r="E98" s="332">
        <v>3.6</v>
      </c>
      <c r="F98" s="332">
        <v>5.4</v>
      </c>
      <c r="G98" s="332">
        <v>56</v>
      </c>
      <c r="H98" s="332">
        <v>1006.9</v>
      </c>
      <c r="I98" s="332">
        <v>0</v>
      </c>
      <c r="J98" s="332">
        <v>0</v>
      </c>
      <c r="K98" s="332">
        <v>0</v>
      </c>
      <c r="L98" s="332">
        <v>27.5</v>
      </c>
      <c r="M98" s="332">
        <v>77.5</v>
      </c>
      <c r="N98" s="496">
        <v>169.8</v>
      </c>
      <c r="O98" s="496">
        <v>8.8000000000000007</v>
      </c>
      <c r="P98" s="496">
        <v>10.199999999999999</v>
      </c>
      <c r="Q98" s="497">
        <v>6.18055555555556E-2</v>
      </c>
      <c r="R98" s="496"/>
      <c r="S98" s="503"/>
      <c r="T98" s="513"/>
      <c r="U98" s="501" t="str">
        <f t="shared" si="5"/>
        <v/>
      </c>
      <c r="V98" s="503"/>
      <c r="W98" s="514"/>
      <c r="X98" s="628"/>
      <c r="AT98" s="254"/>
      <c r="AV98" s="216"/>
      <c r="AW98" s="332"/>
      <c r="AY98" s="255"/>
    </row>
    <row r="99" spans="2:51" x14ac:dyDescent="0.25">
      <c r="B99" s="332">
        <v>10.7</v>
      </c>
      <c r="C99" s="332">
        <v>84</v>
      </c>
      <c r="D99" s="332">
        <v>10.7</v>
      </c>
      <c r="E99" s="332">
        <v>4</v>
      </c>
      <c r="F99" s="332">
        <v>5.4</v>
      </c>
      <c r="G99" s="332">
        <v>69</v>
      </c>
      <c r="H99" s="332">
        <v>1006.9</v>
      </c>
      <c r="I99" s="332">
        <v>0</v>
      </c>
      <c r="J99" s="332">
        <v>0</v>
      </c>
      <c r="K99" s="332">
        <v>0</v>
      </c>
      <c r="L99" s="332">
        <v>27.5</v>
      </c>
      <c r="M99" s="332">
        <v>77.5</v>
      </c>
      <c r="N99" s="496">
        <v>169.8</v>
      </c>
      <c r="O99" s="496">
        <v>8.8000000000000007</v>
      </c>
      <c r="P99" s="496">
        <v>10.199999999999999</v>
      </c>
      <c r="Q99" s="497">
        <v>6.25E-2</v>
      </c>
      <c r="R99" s="496"/>
      <c r="S99" s="503"/>
      <c r="T99" s="513"/>
      <c r="U99" s="501" t="str">
        <f t="shared" si="5"/>
        <v/>
      </c>
      <c r="V99" s="503"/>
      <c r="W99" s="514"/>
      <c r="X99" s="628"/>
      <c r="AT99" s="254"/>
      <c r="AV99" s="216"/>
      <c r="AW99" s="332"/>
      <c r="AY99" s="255"/>
    </row>
    <row r="100" spans="2:51" x14ac:dyDescent="0.25">
      <c r="B100" s="332">
        <v>10.7</v>
      </c>
      <c r="C100" s="332">
        <v>84</v>
      </c>
      <c r="D100" s="332">
        <v>10.7</v>
      </c>
      <c r="E100" s="332">
        <v>0.4</v>
      </c>
      <c r="F100" s="332">
        <v>1.8</v>
      </c>
      <c r="G100" s="332">
        <v>69</v>
      </c>
      <c r="H100" s="332">
        <v>1007</v>
      </c>
      <c r="I100" s="332">
        <v>0</v>
      </c>
      <c r="J100" s="332">
        <v>0</v>
      </c>
      <c r="K100" s="332">
        <v>0</v>
      </c>
      <c r="L100" s="332">
        <v>27.5</v>
      </c>
      <c r="M100" s="332">
        <v>77.5</v>
      </c>
      <c r="N100" s="496">
        <v>169.8</v>
      </c>
      <c r="O100" s="496">
        <v>8.8000000000000007</v>
      </c>
      <c r="P100" s="496">
        <v>10.199999999999999</v>
      </c>
      <c r="Q100" s="497">
        <v>6.31944444444444E-2</v>
      </c>
      <c r="R100" s="496"/>
      <c r="S100" s="503"/>
      <c r="T100" s="513"/>
      <c r="U100" s="501" t="str">
        <f t="shared" si="5"/>
        <v/>
      </c>
      <c r="V100" s="503"/>
      <c r="W100" s="514"/>
      <c r="X100" s="628"/>
      <c r="AT100" s="254"/>
      <c r="AV100" s="216"/>
      <c r="AW100" s="332"/>
      <c r="AY100" s="255"/>
    </row>
    <row r="101" spans="2:51" x14ac:dyDescent="0.25">
      <c r="B101" s="332">
        <v>10.7</v>
      </c>
      <c r="C101" s="332">
        <v>85</v>
      </c>
      <c r="D101" s="332">
        <v>10.7</v>
      </c>
      <c r="E101" s="332">
        <v>2.2000000000000002</v>
      </c>
      <c r="F101" s="332">
        <v>3.6</v>
      </c>
      <c r="G101" s="332">
        <v>84</v>
      </c>
      <c r="H101" s="332">
        <v>1006.7</v>
      </c>
      <c r="I101" s="332">
        <v>0</v>
      </c>
      <c r="J101" s="332">
        <v>0</v>
      </c>
      <c r="K101" s="332">
        <v>0</v>
      </c>
      <c r="L101" s="332">
        <v>27.5</v>
      </c>
      <c r="M101" s="332">
        <v>77.5</v>
      </c>
      <c r="N101" s="496">
        <v>169.8</v>
      </c>
      <c r="O101" s="496">
        <v>8.8000000000000007</v>
      </c>
      <c r="P101" s="496">
        <v>10.199999999999999</v>
      </c>
      <c r="Q101" s="497">
        <v>6.3888888888888898E-2</v>
      </c>
      <c r="R101" s="496"/>
      <c r="S101" s="503"/>
      <c r="T101" s="513"/>
      <c r="U101" s="501" t="str">
        <f t="shared" si="5"/>
        <v/>
      </c>
      <c r="V101" s="503"/>
      <c r="W101" s="514"/>
      <c r="X101" s="628"/>
      <c r="AC101" s="331"/>
      <c r="AD101" s="331"/>
      <c r="AF101" s="331"/>
      <c r="AT101" s="254"/>
      <c r="AV101" s="216"/>
      <c r="AW101" s="332"/>
      <c r="AY101" s="255"/>
    </row>
    <row r="102" spans="2:51" x14ac:dyDescent="0.25">
      <c r="B102" s="332">
        <v>10.7</v>
      </c>
      <c r="C102" s="332">
        <v>85</v>
      </c>
      <c r="D102" s="332">
        <v>10.7</v>
      </c>
      <c r="E102" s="332">
        <v>7.6</v>
      </c>
      <c r="F102" s="332">
        <v>13</v>
      </c>
      <c r="G102" s="332">
        <v>51</v>
      </c>
      <c r="H102" s="332">
        <v>1006.9</v>
      </c>
      <c r="I102" s="332">
        <v>0</v>
      </c>
      <c r="J102" s="332">
        <v>0</v>
      </c>
      <c r="K102" s="332">
        <v>0</v>
      </c>
      <c r="L102" s="332">
        <v>27.5</v>
      </c>
      <c r="M102" s="332">
        <v>77.5</v>
      </c>
      <c r="N102" s="496">
        <v>169.8</v>
      </c>
      <c r="O102" s="496">
        <v>8.8000000000000007</v>
      </c>
      <c r="P102" s="496">
        <v>10.199999999999999</v>
      </c>
      <c r="Q102" s="497">
        <v>6.4583333333333298E-2</v>
      </c>
      <c r="R102" s="496"/>
      <c r="S102" s="503"/>
      <c r="T102" s="513"/>
      <c r="U102" s="501" t="str">
        <f t="shared" si="5"/>
        <v/>
      </c>
      <c r="V102" s="503"/>
      <c r="W102" s="514"/>
      <c r="X102" s="628"/>
      <c r="AT102" s="254"/>
      <c r="AV102" s="216"/>
      <c r="AW102" s="332"/>
      <c r="AY102" s="255"/>
    </row>
    <row r="103" spans="2:51" x14ac:dyDescent="0.25">
      <c r="B103" s="332">
        <v>10.7</v>
      </c>
      <c r="C103" s="332">
        <v>85</v>
      </c>
      <c r="D103" s="332">
        <v>10.7</v>
      </c>
      <c r="E103" s="332">
        <v>4</v>
      </c>
      <c r="F103" s="332">
        <v>7.2</v>
      </c>
      <c r="G103" s="332">
        <v>70</v>
      </c>
      <c r="H103" s="332">
        <v>1006.6</v>
      </c>
      <c r="I103" s="332">
        <v>0</v>
      </c>
      <c r="J103" s="332">
        <v>0</v>
      </c>
      <c r="K103" s="332">
        <v>0</v>
      </c>
      <c r="L103" s="332">
        <v>27.5</v>
      </c>
      <c r="M103" s="332">
        <v>77.5</v>
      </c>
      <c r="N103" s="496">
        <v>169.8</v>
      </c>
      <c r="O103" s="496">
        <v>8.6999999999999993</v>
      </c>
      <c r="P103" s="496">
        <v>10.199999999999999</v>
      </c>
      <c r="Q103" s="497">
        <v>6.5277777777777796E-2</v>
      </c>
      <c r="R103" s="496"/>
      <c r="S103" s="503"/>
      <c r="T103" s="513"/>
      <c r="U103" s="501" t="str">
        <f t="shared" si="5"/>
        <v/>
      </c>
      <c r="V103" s="503"/>
      <c r="W103" s="514"/>
      <c r="X103" s="628"/>
      <c r="AT103" s="254"/>
      <c r="AV103" s="216"/>
      <c r="AW103" s="332"/>
      <c r="AY103" s="255"/>
    </row>
    <row r="104" spans="2:51" x14ac:dyDescent="0.25">
      <c r="B104" s="332">
        <v>10.7</v>
      </c>
      <c r="C104" s="332">
        <v>85</v>
      </c>
      <c r="D104" s="332">
        <v>10.7</v>
      </c>
      <c r="E104" s="332">
        <v>2.2000000000000002</v>
      </c>
      <c r="F104" s="332">
        <v>3.6</v>
      </c>
      <c r="G104" s="332">
        <v>41</v>
      </c>
      <c r="H104" s="332">
        <v>1006.6</v>
      </c>
      <c r="I104" s="332">
        <v>0</v>
      </c>
      <c r="J104" s="332">
        <v>0</v>
      </c>
      <c r="K104" s="332">
        <v>0</v>
      </c>
      <c r="L104" s="332">
        <v>27.5</v>
      </c>
      <c r="M104" s="332">
        <v>77.5</v>
      </c>
      <c r="N104" s="496">
        <v>169.8</v>
      </c>
      <c r="O104" s="496">
        <v>8.8000000000000007</v>
      </c>
      <c r="P104" s="496">
        <v>10.199999999999999</v>
      </c>
      <c r="Q104" s="497">
        <v>6.5972222222222196E-2</v>
      </c>
      <c r="R104" s="496"/>
      <c r="S104" s="503"/>
      <c r="T104" s="513"/>
      <c r="U104" s="501" t="str">
        <f t="shared" si="5"/>
        <v/>
      </c>
      <c r="V104" s="503"/>
      <c r="W104" s="514"/>
      <c r="X104" s="628"/>
      <c r="Y104" s="219"/>
      <c r="AT104" s="254"/>
      <c r="AV104" s="216"/>
      <c r="AW104" s="332"/>
      <c r="AY104" s="255"/>
    </row>
    <row r="105" spans="2:51" x14ac:dyDescent="0.25">
      <c r="B105" s="332">
        <v>10.7</v>
      </c>
      <c r="C105" s="332">
        <v>85</v>
      </c>
      <c r="D105" s="332">
        <v>10.7</v>
      </c>
      <c r="E105" s="332">
        <v>3.6</v>
      </c>
      <c r="F105" s="332">
        <v>7.2</v>
      </c>
      <c r="G105" s="332">
        <v>180</v>
      </c>
      <c r="H105" s="332">
        <v>1006.5</v>
      </c>
      <c r="I105" s="332">
        <v>0</v>
      </c>
      <c r="J105" s="332">
        <v>0</v>
      </c>
      <c r="K105" s="332">
        <v>0</v>
      </c>
      <c r="L105" s="332">
        <v>27.5</v>
      </c>
      <c r="M105" s="332">
        <v>77.5</v>
      </c>
      <c r="N105" s="496">
        <v>169.8</v>
      </c>
      <c r="O105" s="496">
        <v>8.8000000000000007</v>
      </c>
      <c r="P105" s="496">
        <v>10.199999999999999</v>
      </c>
      <c r="Q105" s="497">
        <v>6.6666666666666693E-2</v>
      </c>
      <c r="R105" s="496"/>
      <c r="S105" s="503"/>
      <c r="T105" s="513"/>
      <c r="U105" s="501" t="str">
        <f t="shared" si="5"/>
        <v/>
      </c>
      <c r="V105" s="503"/>
      <c r="W105" s="514"/>
      <c r="X105" s="628"/>
      <c r="Y105" s="219"/>
      <c r="AT105" s="254"/>
      <c r="AV105" s="216"/>
      <c r="AW105" s="332"/>
      <c r="AY105" s="255"/>
    </row>
    <row r="106" spans="2:51" x14ac:dyDescent="0.25">
      <c r="B106" s="332">
        <v>10.7</v>
      </c>
      <c r="C106" s="332">
        <v>85</v>
      </c>
      <c r="D106" s="332">
        <v>10.7</v>
      </c>
      <c r="E106" s="332">
        <v>3.6</v>
      </c>
      <c r="F106" s="332">
        <v>5.4</v>
      </c>
      <c r="G106" s="332">
        <v>145</v>
      </c>
      <c r="H106" s="332">
        <v>1006.6</v>
      </c>
      <c r="I106" s="332">
        <v>0</v>
      </c>
      <c r="J106" s="332">
        <v>0</v>
      </c>
      <c r="K106" s="332">
        <v>0</v>
      </c>
      <c r="L106" s="332">
        <v>27.5</v>
      </c>
      <c r="M106" s="332">
        <v>77.5</v>
      </c>
      <c r="N106" s="496">
        <v>169.8</v>
      </c>
      <c r="O106" s="496">
        <v>8.6999999999999993</v>
      </c>
      <c r="P106" s="496">
        <v>10.199999999999999</v>
      </c>
      <c r="Q106" s="497">
        <v>6.7361111111111094E-2</v>
      </c>
      <c r="R106" s="496"/>
      <c r="S106" s="503"/>
      <c r="T106" s="513"/>
      <c r="U106" s="501" t="str">
        <f t="shared" si="5"/>
        <v/>
      </c>
      <c r="V106" s="503"/>
      <c r="W106" s="514"/>
      <c r="X106" s="628"/>
      <c r="AT106" s="254"/>
      <c r="AV106" s="216"/>
      <c r="AW106" s="332"/>
      <c r="AY106" s="255"/>
    </row>
    <row r="107" spans="2:51" x14ac:dyDescent="0.25">
      <c r="B107" s="332">
        <v>10.7</v>
      </c>
      <c r="C107" s="332">
        <v>85</v>
      </c>
      <c r="D107" s="332">
        <v>10.7</v>
      </c>
      <c r="E107" s="332">
        <v>6.1</v>
      </c>
      <c r="F107" s="332">
        <v>11.2</v>
      </c>
      <c r="G107" s="332">
        <v>94</v>
      </c>
      <c r="H107" s="332">
        <v>1006.5</v>
      </c>
      <c r="I107" s="332">
        <v>0</v>
      </c>
      <c r="J107" s="332">
        <v>0</v>
      </c>
      <c r="K107" s="332">
        <v>0</v>
      </c>
      <c r="L107" s="332">
        <v>27.5</v>
      </c>
      <c r="M107" s="332">
        <v>77.5</v>
      </c>
      <c r="N107" s="496">
        <v>169.8</v>
      </c>
      <c r="O107" s="496">
        <v>8.6999999999999993</v>
      </c>
      <c r="P107" s="496">
        <v>10.1</v>
      </c>
      <c r="Q107" s="497">
        <v>6.8055555555555605E-2</v>
      </c>
      <c r="R107" s="496"/>
      <c r="S107" s="503"/>
      <c r="T107" s="513"/>
      <c r="U107" s="501" t="str">
        <f t="shared" si="5"/>
        <v/>
      </c>
      <c r="V107" s="503"/>
      <c r="W107" s="514"/>
      <c r="X107" s="628"/>
      <c r="AT107" s="254"/>
      <c r="AV107" s="216"/>
      <c r="AW107" s="332"/>
      <c r="AY107" s="255"/>
    </row>
    <row r="108" spans="2:51" x14ac:dyDescent="0.25">
      <c r="B108" s="332">
        <v>10.7</v>
      </c>
      <c r="C108" s="332">
        <v>85</v>
      </c>
      <c r="D108" s="332">
        <v>10.7</v>
      </c>
      <c r="E108" s="332">
        <v>2.2000000000000002</v>
      </c>
      <c r="F108" s="332">
        <v>3.6</v>
      </c>
      <c r="G108" s="332">
        <v>88</v>
      </c>
      <c r="H108" s="332">
        <v>1006.7</v>
      </c>
      <c r="I108" s="332">
        <v>0</v>
      </c>
      <c r="J108" s="332">
        <v>0</v>
      </c>
      <c r="K108" s="332">
        <v>0</v>
      </c>
      <c r="L108" s="332">
        <v>27.5</v>
      </c>
      <c r="M108" s="332">
        <v>77.5</v>
      </c>
      <c r="N108" s="496">
        <v>169.8</v>
      </c>
      <c r="O108" s="496">
        <v>8.6999999999999993</v>
      </c>
      <c r="P108" s="496">
        <v>10.199999999999999</v>
      </c>
      <c r="Q108" s="497">
        <v>6.8750000000000006E-2</v>
      </c>
      <c r="R108" s="496"/>
      <c r="S108" s="503"/>
      <c r="T108" s="513"/>
      <c r="U108" s="501" t="str">
        <f t="shared" si="5"/>
        <v/>
      </c>
      <c r="V108" s="503"/>
      <c r="W108" s="514"/>
      <c r="X108" s="628"/>
      <c r="AT108" s="254"/>
      <c r="AV108" s="216"/>
      <c r="AW108" s="332"/>
      <c r="AY108" s="255"/>
    </row>
    <row r="109" spans="2:51" x14ac:dyDescent="0.25">
      <c r="B109" s="332">
        <v>10.7</v>
      </c>
      <c r="C109" s="332">
        <v>85</v>
      </c>
      <c r="D109" s="332">
        <v>10.7</v>
      </c>
      <c r="E109" s="332">
        <v>6.1</v>
      </c>
      <c r="F109" s="332">
        <v>9.4</v>
      </c>
      <c r="G109" s="332">
        <v>40</v>
      </c>
      <c r="H109" s="332">
        <v>1006.4</v>
      </c>
      <c r="I109" s="332">
        <v>0</v>
      </c>
      <c r="J109" s="332">
        <v>0</v>
      </c>
      <c r="K109" s="332">
        <v>0</v>
      </c>
      <c r="L109" s="332">
        <v>27.5</v>
      </c>
      <c r="M109" s="332">
        <v>77.5</v>
      </c>
      <c r="N109" s="496">
        <v>169.8</v>
      </c>
      <c r="O109" s="496">
        <v>8.8000000000000007</v>
      </c>
      <c r="P109" s="496">
        <v>10.1</v>
      </c>
      <c r="Q109" s="497">
        <v>6.9444444444444406E-2</v>
      </c>
      <c r="R109" s="496"/>
      <c r="S109" s="503"/>
      <c r="T109" s="513"/>
      <c r="U109" s="501" t="str">
        <f t="shared" si="5"/>
        <v/>
      </c>
      <c r="V109" s="503"/>
      <c r="W109" s="514"/>
      <c r="X109" s="628"/>
      <c r="AT109" s="254"/>
      <c r="AV109" s="216"/>
      <c r="AW109" s="332"/>
      <c r="AY109" s="255"/>
    </row>
    <row r="110" spans="2:51" x14ac:dyDescent="0.25">
      <c r="B110" s="332">
        <v>10.7</v>
      </c>
      <c r="C110" s="332">
        <v>85</v>
      </c>
      <c r="D110" s="332">
        <v>10.7</v>
      </c>
      <c r="E110" s="332">
        <v>4.7</v>
      </c>
      <c r="F110" s="332">
        <v>7.2</v>
      </c>
      <c r="G110" s="332">
        <v>82</v>
      </c>
      <c r="H110" s="332">
        <v>1006.4</v>
      </c>
      <c r="I110" s="332">
        <v>0</v>
      </c>
      <c r="J110" s="332">
        <v>0</v>
      </c>
      <c r="K110" s="332">
        <v>0</v>
      </c>
      <c r="L110" s="332">
        <v>27.5</v>
      </c>
      <c r="M110" s="332">
        <v>77.5</v>
      </c>
      <c r="N110" s="496">
        <v>169.8</v>
      </c>
      <c r="O110" s="496">
        <v>8.6999999999999993</v>
      </c>
      <c r="P110" s="496">
        <v>10.199999999999999</v>
      </c>
      <c r="Q110" s="497">
        <v>7.0138888888888903E-2</v>
      </c>
      <c r="R110" s="496"/>
      <c r="S110" s="503"/>
      <c r="T110" s="513"/>
      <c r="U110" s="501" t="str">
        <f t="shared" si="5"/>
        <v/>
      </c>
      <c r="V110" s="503"/>
      <c r="W110" s="514"/>
      <c r="X110" s="628"/>
      <c r="AT110" s="254"/>
      <c r="AV110" s="216"/>
      <c r="AW110" s="332"/>
      <c r="AY110" s="255"/>
    </row>
    <row r="111" spans="2:51" x14ac:dyDescent="0.25">
      <c r="B111" s="332">
        <v>10.7</v>
      </c>
      <c r="C111" s="332">
        <v>85</v>
      </c>
      <c r="D111" s="332">
        <v>10.7</v>
      </c>
      <c r="E111" s="332">
        <v>5.8</v>
      </c>
      <c r="F111" s="332">
        <v>7.2</v>
      </c>
      <c r="G111" s="332">
        <v>97</v>
      </c>
      <c r="H111" s="332">
        <v>1006.4</v>
      </c>
      <c r="I111" s="332">
        <v>0</v>
      </c>
      <c r="J111" s="332">
        <v>0</v>
      </c>
      <c r="K111" s="332">
        <v>0</v>
      </c>
      <c r="L111" s="332">
        <v>27.5</v>
      </c>
      <c r="M111" s="332">
        <v>77.5</v>
      </c>
      <c r="N111" s="496">
        <v>169.8</v>
      </c>
      <c r="O111" s="496">
        <v>8.6999999999999993</v>
      </c>
      <c r="P111" s="496">
        <v>10.199999999999999</v>
      </c>
      <c r="Q111" s="497">
        <v>7.0833333333333304E-2</v>
      </c>
      <c r="R111" s="496"/>
      <c r="S111" s="503"/>
      <c r="T111" s="513"/>
      <c r="U111" s="501" t="str">
        <f t="shared" si="5"/>
        <v/>
      </c>
      <c r="V111" s="503"/>
      <c r="W111" s="514"/>
      <c r="X111" s="628"/>
      <c r="AL111" s="134"/>
      <c r="AT111" s="254"/>
      <c r="AV111" s="216"/>
      <c r="AW111" s="332"/>
      <c r="AY111" s="255"/>
    </row>
    <row r="112" spans="2:51" x14ac:dyDescent="0.25">
      <c r="B112" s="332">
        <v>10.7</v>
      </c>
      <c r="C112" s="332">
        <v>85</v>
      </c>
      <c r="D112" s="332">
        <v>10.7</v>
      </c>
      <c r="E112" s="332">
        <v>4</v>
      </c>
      <c r="F112" s="332">
        <v>7.2</v>
      </c>
      <c r="G112" s="332">
        <v>69</v>
      </c>
      <c r="H112" s="332">
        <v>1006.4</v>
      </c>
      <c r="I112" s="332">
        <v>0</v>
      </c>
      <c r="J112" s="332">
        <v>0</v>
      </c>
      <c r="K112" s="332">
        <v>0</v>
      </c>
      <c r="L112" s="332">
        <v>27.5</v>
      </c>
      <c r="M112" s="332">
        <v>77.5</v>
      </c>
      <c r="N112" s="496">
        <v>169.8</v>
      </c>
      <c r="O112" s="496">
        <v>8.6999999999999993</v>
      </c>
      <c r="P112" s="496">
        <v>10.199999999999999</v>
      </c>
      <c r="Q112" s="497">
        <v>7.1527777777777801E-2</v>
      </c>
      <c r="R112" s="496"/>
      <c r="S112" s="503"/>
      <c r="T112" s="513"/>
      <c r="U112" s="501" t="str">
        <f t="shared" si="5"/>
        <v/>
      </c>
      <c r="V112" s="503"/>
      <c r="W112" s="514"/>
      <c r="X112" s="628"/>
      <c r="AC112" s="134"/>
      <c r="AD112" s="134"/>
      <c r="AF112" s="134"/>
      <c r="AK112" s="134"/>
      <c r="AL112" s="134"/>
      <c r="AT112" s="254"/>
      <c r="AV112" s="216"/>
      <c r="AW112" s="332"/>
      <c r="AY112" s="255"/>
    </row>
    <row r="113" spans="2:51" x14ac:dyDescent="0.25">
      <c r="B113" s="332">
        <v>10.7</v>
      </c>
      <c r="C113" s="332">
        <v>85</v>
      </c>
      <c r="D113" s="332">
        <v>10.7</v>
      </c>
      <c r="E113" s="332">
        <v>6.1</v>
      </c>
      <c r="F113" s="332">
        <v>11.2</v>
      </c>
      <c r="G113" s="332">
        <v>120</v>
      </c>
      <c r="H113" s="332">
        <v>1006.3</v>
      </c>
      <c r="I113" s="332">
        <v>0</v>
      </c>
      <c r="J113" s="332">
        <v>0</v>
      </c>
      <c r="K113" s="332">
        <v>0</v>
      </c>
      <c r="L113" s="332">
        <v>27.5</v>
      </c>
      <c r="M113" s="332">
        <v>77.5</v>
      </c>
      <c r="N113" s="496">
        <v>169.8</v>
      </c>
      <c r="O113" s="496">
        <v>8.6999999999999993</v>
      </c>
      <c r="P113" s="496">
        <v>10.199999999999999</v>
      </c>
      <c r="Q113" s="497">
        <v>7.2222222222222202E-2</v>
      </c>
      <c r="R113" s="496"/>
      <c r="S113" s="503"/>
      <c r="T113" s="513"/>
      <c r="U113" s="501" t="str">
        <f t="shared" si="5"/>
        <v/>
      </c>
      <c r="V113" s="503"/>
      <c r="W113" s="514"/>
      <c r="X113" s="628"/>
      <c r="AL113" s="134"/>
      <c r="AT113" s="254"/>
      <c r="AV113" s="216"/>
      <c r="AW113" s="332"/>
      <c r="AY113" s="255"/>
    </row>
    <row r="114" spans="2:51" x14ac:dyDescent="0.25">
      <c r="B114" s="332">
        <v>10.7</v>
      </c>
      <c r="C114" s="332">
        <v>85</v>
      </c>
      <c r="D114" s="332">
        <v>10.7</v>
      </c>
      <c r="E114" s="332">
        <v>5.4</v>
      </c>
      <c r="F114" s="332">
        <v>11.2</v>
      </c>
      <c r="G114" s="332">
        <v>131</v>
      </c>
      <c r="H114" s="332">
        <v>1006.2</v>
      </c>
      <c r="I114" s="332">
        <v>0</v>
      </c>
      <c r="J114" s="332">
        <v>0</v>
      </c>
      <c r="K114" s="332">
        <v>0</v>
      </c>
      <c r="L114" s="332">
        <v>27.5</v>
      </c>
      <c r="M114" s="332">
        <v>77.5</v>
      </c>
      <c r="N114" s="496">
        <v>169.8</v>
      </c>
      <c r="O114" s="496">
        <v>8.8000000000000007</v>
      </c>
      <c r="P114" s="496">
        <v>10.199999999999999</v>
      </c>
      <c r="Q114" s="497">
        <v>7.2916666666666699E-2</v>
      </c>
      <c r="R114" s="496"/>
      <c r="S114" s="503"/>
      <c r="T114" s="513"/>
      <c r="U114" s="501" t="str">
        <f t="shared" si="5"/>
        <v/>
      </c>
      <c r="V114" s="503"/>
      <c r="W114" s="514"/>
      <c r="X114" s="628"/>
      <c r="AL114" s="134"/>
      <c r="AT114" s="254"/>
      <c r="AV114" s="216"/>
      <c r="AW114" s="332"/>
      <c r="AY114" s="255"/>
    </row>
    <row r="115" spans="2:51" x14ac:dyDescent="0.25">
      <c r="B115" s="332">
        <v>10.7</v>
      </c>
      <c r="C115" s="332">
        <v>85</v>
      </c>
      <c r="D115" s="332">
        <v>10.7</v>
      </c>
      <c r="E115" s="332">
        <v>4.7</v>
      </c>
      <c r="F115" s="332">
        <v>11.2</v>
      </c>
      <c r="G115" s="332">
        <v>62</v>
      </c>
      <c r="H115" s="332">
        <v>1006.3</v>
      </c>
      <c r="I115" s="332">
        <v>0</v>
      </c>
      <c r="J115" s="332">
        <v>0</v>
      </c>
      <c r="K115" s="332">
        <v>0</v>
      </c>
      <c r="L115" s="332">
        <v>27.5</v>
      </c>
      <c r="M115" s="332">
        <v>77.5</v>
      </c>
      <c r="N115" s="496">
        <v>169.8</v>
      </c>
      <c r="O115" s="496">
        <v>8.8000000000000007</v>
      </c>
      <c r="P115" s="496">
        <v>10.1</v>
      </c>
      <c r="Q115" s="497">
        <v>7.3611111111111099E-2</v>
      </c>
      <c r="R115" s="496"/>
      <c r="S115" s="503"/>
      <c r="T115" s="513"/>
      <c r="U115" s="501" t="str">
        <f t="shared" si="5"/>
        <v/>
      </c>
      <c r="V115" s="503"/>
      <c r="W115" s="514"/>
      <c r="X115" s="628"/>
      <c r="AT115" s="254"/>
      <c r="AV115" s="216"/>
      <c r="AW115" s="332"/>
      <c r="AY115" s="255"/>
    </row>
    <row r="116" spans="2:51" x14ac:dyDescent="0.25">
      <c r="B116" s="332">
        <v>10.7</v>
      </c>
      <c r="C116" s="332">
        <v>86</v>
      </c>
      <c r="D116" s="332">
        <v>10.7</v>
      </c>
      <c r="E116" s="332">
        <v>4.7</v>
      </c>
      <c r="F116" s="332">
        <v>5.4</v>
      </c>
      <c r="G116" s="332">
        <v>37</v>
      </c>
      <c r="H116" s="332">
        <v>1006.4</v>
      </c>
      <c r="I116" s="332">
        <v>0</v>
      </c>
      <c r="J116" s="332">
        <v>0</v>
      </c>
      <c r="K116" s="332">
        <v>0</v>
      </c>
      <c r="L116" s="332">
        <v>27.5</v>
      </c>
      <c r="M116" s="332">
        <v>77.5</v>
      </c>
      <c r="N116" s="496">
        <v>169.8</v>
      </c>
      <c r="O116" s="496">
        <v>8.8000000000000007</v>
      </c>
      <c r="P116" s="496">
        <v>10.1</v>
      </c>
      <c r="Q116" s="497">
        <v>7.4305555555555597E-2</v>
      </c>
      <c r="R116" s="496"/>
      <c r="S116" s="503"/>
      <c r="T116" s="513"/>
      <c r="U116" s="501" t="str">
        <f t="shared" si="5"/>
        <v/>
      </c>
      <c r="V116" s="503"/>
      <c r="W116" s="514"/>
      <c r="X116" s="628"/>
      <c r="AT116" s="254"/>
      <c r="AV116" s="216"/>
      <c r="AW116" s="332"/>
      <c r="AY116" s="255"/>
    </row>
    <row r="117" spans="2:51" x14ac:dyDescent="0.25">
      <c r="B117" s="332">
        <v>10.7</v>
      </c>
      <c r="C117" s="332">
        <v>86</v>
      </c>
      <c r="D117" s="332">
        <v>10.7</v>
      </c>
      <c r="E117" s="332">
        <v>5.4</v>
      </c>
      <c r="F117" s="332">
        <v>9.4</v>
      </c>
      <c r="G117" s="332">
        <v>37</v>
      </c>
      <c r="H117" s="332">
        <v>1006.2</v>
      </c>
      <c r="I117" s="332">
        <v>0</v>
      </c>
      <c r="J117" s="332">
        <v>0</v>
      </c>
      <c r="K117" s="332">
        <v>0</v>
      </c>
      <c r="L117" s="332">
        <v>27.5</v>
      </c>
      <c r="M117" s="332">
        <v>77.5</v>
      </c>
      <c r="N117" s="496">
        <v>169.8</v>
      </c>
      <c r="O117" s="496">
        <v>8.8000000000000007</v>
      </c>
      <c r="P117" s="496">
        <v>10.1</v>
      </c>
      <c r="Q117" s="497">
        <v>7.4999999999999997E-2</v>
      </c>
      <c r="R117" s="496"/>
      <c r="S117" s="503"/>
      <c r="T117" s="513"/>
      <c r="U117" s="501" t="str">
        <f t="shared" si="5"/>
        <v/>
      </c>
      <c r="V117" s="503"/>
      <c r="W117" s="514"/>
      <c r="X117" s="628"/>
      <c r="AT117" s="254"/>
      <c r="AV117" s="216"/>
      <c r="AW117" s="332"/>
      <c r="AY117" s="255"/>
    </row>
    <row r="118" spans="2:51" x14ac:dyDescent="0.25">
      <c r="B118" s="332">
        <v>10.7</v>
      </c>
      <c r="C118" s="332">
        <v>86</v>
      </c>
      <c r="D118" s="332">
        <v>10.7</v>
      </c>
      <c r="E118" s="332">
        <v>3.6</v>
      </c>
      <c r="F118" s="332">
        <v>5.4</v>
      </c>
      <c r="G118" s="332">
        <v>57</v>
      </c>
      <c r="H118" s="332">
        <v>1006.1</v>
      </c>
      <c r="I118" s="332">
        <v>0</v>
      </c>
      <c r="J118" s="332">
        <v>0</v>
      </c>
      <c r="K118" s="332">
        <v>0</v>
      </c>
      <c r="L118" s="332">
        <v>27.5</v>
      </c>
      <c r="M118" s="332">
        <v>77.5</v>
      </c>
      <c r="N118" s="496">
        <v>169.8</v>
      </c>
      <c r="O118" s="496">
        <v>8.8000000000000007</v>
      </c>
      <c r="P118" s="496">
        <v>10.1</v>
      </c>
      <c r="Q118" s="497">
        <v>7.5694444444444495E-2</v>
      </c>
      <c r="R118" s="496"/>
      <c r="S118" s="503"/>
      <c r="T118" s="513"/>
      <c r="U118" s="501" t="str">
        <f t="shared" si="5"/>
        <v/>
      </c>
      <c r="V118" s="503"/>
      <c r="W118" s="514"/>
      <c r="X118" s="628"/>
      <c r="AT118" s="254"/>
      <c r="AV118" s="216"/>
      <c r="AW118" s="332"/>
      <c r="AY118" s="255"/>
    </row>
    <row r="119" spans="2:51" x14ac:dyDescent="0.25">
      <c r="B119" s="332">
        <v>10.7</v>
      </c>
      <c r="C119" s="332">
        <v>86</v>
      </c>
      <c r="D119" s="332">
        <v>10.7</v>
      </c>
      <c r="E119" s="332">
        <v>4.3</v>
      </c>
      <c r="F119" s="332">
        <v>9.4</v>
      </c>
      <c r="G119" s="332">
        <v>66</v>
      </c>
      <c r="H119" s="332">
        <v>1006.2</v>
      </c>
      <c r="I119" s="332">
        <v>0</v>
      </c>
      <c r="J119" s="332">
        <v>0</v>
      </c>
      <c r="K119" s="332">
        <v>0</v>
      </c>
      <c r="L119" s="332">
        <v>27.5</v>
      </c>
      <c r="M119" s="332">
        <v>77.5</v>
      </c>
      <c r="N119" s="496">
        <v>169.8</v>
      </c>
      <c r="O119" s="496">
        <v>8.8000000000000007</v>
      </c>
      <c r="P119" s="496">
        <v>10.1</v>
      </c>
      <c r="Q119" s="497">
        <v>7.6388888888888895E-2</v>
      </c>
      <c r="R119" s="496"/>
      <c r="S119" s="503"/>
      <c r="T119" s="513"/>
      <c r="U119" s="501" t="str">
        <f t="shared" si="5"/>
        <v/>
      </c>
      <c r="V119" s="503"/>
      <c r="W119" s="514"/>
      <c r="X119" s="628"/>
      <c r="AT119" s="254"/>
      <c r="AV119" s="216"/>
      <c r="AW119" s="332"/>
      <c r="AY119" s="255"/>
    </row>
    <row r="120" spans="2:51" x14ac:dyDescent="0.25">
      <c r="B120" s="332">
        <v>10.7</v>
      </c>
      <c r="C120" s="332">
        <v>86</v>
      </c>
      <c r="D120" s="332">
        <v>10.7</v>
      </c>
      <c r="E120" s="332">
        <v>2.9</v>
      </c>
      <c r="F120" s="332">
        <v>3.6</v>
      </c>
      <c r="G120" s="332">
        <v>69</v>
      </c>
      <c r="H120" s="332">
        <v>1006.1</v>
      </c>
      <c r="I120" s="332">
        <v>0</v>
      </c>
      <c r="J120" s="332">
        <v>0</v>
      </c>
      <c r="K120" s="332">
        <v>0</v>
      </c>
      <c r="L120" s="332">
        <v>27.5</v>
      </c>
      <c r="M120" s="332">
        <v>77.5</v>
      </c>
      <c r="N120" s="496">
        <v>169.8</v>
      </c>
      <c r="O120" s="496">
        <v>8.8000000000000007</v>
      </c>
      <c r="P120" s="496">
        <v>10.1</v>
      </c>
      <c r="Q120" s="497">
        <v>7.7083333333333295E-2</v>
      </c>
      <c r="R120" s="496"/>
      <c r="S120" s="503"/>
      <c r="T120" s="513"/>
      <c r="U120" s="501" t="str">
        <f t="shared" si="5"/>
        <v/>
      </c>
      <c r="V120" s="503"/>
      <c r="W120" s="514"/>
      <c r="X120" s="628"/>
      <c r="AT120" s="254"/>
      <c r="AV120" s="216"/>
      <c r="AW120" s="332"/>
      <c r="AY120" s="255"/>
    </row>
    <row r="121" spans="2:51" x14ac:dyDescent="0.25">
      <c r="B121" s="332">
        <v>10.7</v>
      </c>
      <c r="C121" s="332">
        <v>86</v>
      </c>
      <c r="D121" s="332">
        <v>10.7</v>
      </c>
      <c r="E121" s="332">
        <v>2.9</v>
      </c>
      <c r="F121" s="332">
        <v>5.4</v>
      </c>
      <c r="G121" s="332">
        <v>75</v>
      </c>
      <c r="H121" s="332">
        <v>1006.1</v>
      </c>
      <c r="I121" s="332">
        <v>0</v>
      </c>
      <c r="J121" s="332">
        <v>0</v>
      </c>
      <c r="K121" s="332">
        <v>0</v>
      </c>
      <c r="L121" s="332">
        <v>27.5</v>
      </c>
      <c r="M121" s="332">
        <v>77.5</v>
      </c>
      <c r="N121" s="496">
        <v>169.8</v>
      </c>
      <c r="O121" s="496">
        <v>8.8000000000000007</v>
      </c>
      <c r="P121" s="496">
        <v>10.1</v>
      </c>
      <c r="Q121" s="497">
        <v>7.7777777777777807E-2</v>
      </c>
      <c r="R121" s="496"/>
      <c r="S121" s="503"/>
      <c r="T121" s="513"/>
      <c r="U121" s="501" t="str">
        <f t="shared" si="5"/>
        <v/>
      </c>
      <c r="V121" s="503"/>
      <c r="W121" s="514"/>
      <c r="X121" s="628"/>
      <c r="AT121" s="254"/>
      <c r="AV121" s="216"/>
      <c r="AW121" s="332"/>
      <c r="AY121" s="255"/>
    </row>
    <row r="122" spans="2:51" x14ac:dyDescent="0.25">
      <c r="B122" s="332">
        <v>10.7</v>
      </c>
      <c r="C122" s="332">
        <v>86</v>
      </c>
      <c r="D122" s="332">
        <v>10.7</v>
      </c>
      <c r="E122" s="332">
        <v>1.1000000000000001</v>
      </c>
      <c r="F122" s="332">
        <v>1.8</v>
      </c>
      <c r="G122" s="332">
        <v>75</v>
      </c>
      <c r="H122" s="332">
        <v>1006</v>
      </c>
      <c r="I122" s="332">
        <v>0</v>
      </c>
      <c r="J122" s="332">
        <v>0</v>
      </c>
      <c r="K122" s="332">
        <v>0</v>
      </c>
      <c r="L122" s="332">
        <v>27.5</v>
      </c>
      <c r="M122" s="332">
        <v>77.5</v>
      </c>
      <c r="N122" s="496">
        <v>169.8</v>
      </c>
      <c r="O122" s="496">
        <v>8.8000000000000007</v>
      </c>
      <c r="P122" s="496">
        <v>10.1</v>
      </c>
      <c r="Q122" s="497">
        <v>7.8472222222222193E-2</v>
      </c>
      <c r="R122" s="496"/>
      <c r="S122" s="503"/>
      <c r="T122" s="513"/>
      <c r="U122" s="501" t="str">
        <f t="shared" si="5"/>
        <v/>
      </c>
      <c r="V122" s="503"/>
      <c r="W122" s="514"/>
      <c r="X122" s="628"/>
      <c r="AT122" s="254"/>
      <c r="AV122" s="216"/>
      <c r="AW122" s="332"/>
      <c r="AY122" s="255"/>
    </row>
    <row r="123" spans="2:51" x14ac:dyDescent="0.25">
      <c r="B123" s="332">
        <v>10.7</v>
      </c>
      <c r="C123" s="332">
        <v>86</v>
      </c>
      <c r="D123" s="332">
        <v>10.7</v>
      </c>
      <c r="E123" s="332">
        <v>5.4</v>
      </c>
      <c r="F123" s="332">
        <v>9.4</v>
      </c>
      <c r="G123" s="332">
        <v>98</v>
      </c>
      <c r="H123" s="332">
        <v>1006.1</v>
      </c>
      <c r="I123" s="332">
        <v>0</v>
      </c>
      <c r="J123" s="332">
        <v>0</v>
      </c>
      <c r="K123" s="332">
        <v>0</v>
      </c>
      <c r="L123" s="332">
        <v>27.5</v>
      </c>
      <c r="M123" s="332">
        <v>77.5</v>
      </c>
      <c r="N123" s="496">
        <v>169.8</v>
      </c>
      <c r="O123" s="496">
        <v>8.8000000000000007</v>
      </c>
      <c r="P123" s="496">
        <v>10.199999999999999</v>
      </c>
      <c r="Q123" s="497">
        <v>7.9166666666666705E-2</v>
      </c>
      <c r="R123" s="496"/>
      <c r="S123" s="503"/>
      <c r="T123" s="513"/>
      <c r="U123" s="501" t="str">
        <f t="shared" si="5"/>
        <v/>
      </c>
      <c r="V123" s="503"/>
      <c r="W123" s="514"/>
      <c r="X123" s="628"/>
      <c r="AT123" s="254"/>
      <c r="AV123" s="216"/>
      <c r="AW123" s="332"/>
      <c r="AY123" s="255"/>
    </row>
    <row r="124" spans="2:51" x14ac:dyDescent="0.25">
      <c r="B124" s="332">
        <v>10.7</v>
      </c>
      <c r="C124" s="332">
        <v>86</v>
      </c>
      <c r="D124" s="332">
        <v>10.7</v>
      </c>
      <c r="E124" s="332">
        <v>3.6</v>
      </c>
      <c r="F124" s="332">
        <v>3.6</v>
      </c>
      <c r="G124" s="332">
        <v>89</v>
      </c>
      <c r="H124" s="332">
        <v>1006</v>
      </c>
      <c r="I124" s="332">
        <v>0</v>
      </c>
      <c r="J124" s="332">
        <v>0</v>
      </c>
      <c r="K124" s="332">
        <v>0</v>
      </c>
      <c r="L124" s="332">
        <v>27.5</v>
      </c>
      <c r="M124" s="332">
        <v>77.5</v>
      </c>
      <c r="N124" s="496">
        <v>169.8</v>
      </c>
      <c r="O124" s="496">
        <v>8.8000000000000007</v>
      </c>
      <c r="P124" s="496">
        <v>10.1</v>
      </c>
      <c r="Q124" s="497">
        <v>7.9861111111111105E-2</v>
      </c>
      <c r="R124" s="496"/>
      <c r="S124" s="503"/>
      <c r="T124" s="513"/>
      <c r="U124" s="501" t="str">
        <f t="shared" si="5"/>
        <v/>
      </c>
      <c r="V124" s="503"/>
      <c r="W124" s="514"/>
      <c r="X124" s="628"/>
      <c r="AT124" s="254"/>
      <c r="AV124" s="216"/>
      <c r="AW124" s="332"/>
      <c r="AY124" s="255"/>
    </row>
    <row r="125" spans="2:51" x14ac:dyDescent="0.25">
      <c r="B125" s="332">
        <v>10.7</v>
      </c>
      <c r="C125" s="332">
        <v>86</v>
      </c>
      <c r="D125" s="332">
        <v>10.7</v>
      </c>
      <c r="E125" s="332">
        <v>3.2</v>
      </c>
      <c r="F125" s="332">
        <v>5.4</v>
      </c>
      <c r="G125" s="332">
        <v>128</v>
      </c>
      <c r="H125" s="332">
        <v>1005.9</v>
      </c>
      <c r="I125" s="332">
        <v>0</v>
      </c>
      <c r="J125" s="332">
        <v>0</v>
      </c>
      <c r="K125" s="332">
        <v>0</v>
      </c>
      <c r="L125" s="332">
        <v>27.5</v>
      </c>
      <c r="M125" s="332">
        <v>77.5</v>
      </c>
      <c r="N125" s="496">
        <v>169.8</v>
      </c>
      <c r="O125" s="496">
        <v>8.8000000000000007</v>
      </c>
      <c r="P125" s="496">
        <v>10.1</v>
      </c>
      <c r="Q125" s="497">
        <v>8.0555555555555602E-2</v>
      </c>
      <c r="R125" s="496"/>
      <c r="S125" s="503"/>
      <c r="T125" s="513"/>
      <c r="U125" s="501" t="str">
        <f t="shared" si="5"/>
        <v/>
      </c>
      <c r="V125" s="503"/>
      <c r="W125" s="514"/>
      <c r="X125" s="628"/>
      <c r="AT125" s="254"/>
      <c r="AV125" s="216"/>
      <c r="AW125" s="332"/>
      <c r="AY125" s="255"/>
    </row>
    <row r="126" spans="2:51" x14ac:dyDescent="0.25">
      <c r="B126" s="332">
        <v>10.7</v>
      </c>
      <c r="C126" s="332">
        <v>86</v>
      </c>
      <c r="D126" s="332">
        <v>10.7</v>
      </c>
      <c r="E126" s="332">
        <v>4.3</v>
      </c>
      <c r="F126" s="332">
        <v>7.2</v>
      </c>
      <c r="G126" s="332">
        <v>53</v>
      </c>
      <c r="H126" s="332">
        <v>1005.7</v>
      </c>
      <c r="I126" s="332">
        <v>0</v>
      </c>
      <c r="J126" s="332">
        <v>0</v>
      </c>
      <c r="K126" s="332">
        <v>0</v>
      </c>
      <c r="L126" s="332">
        <v>27.5</v>
      </c>
      <c r="M126" s="332">
        <v>77.5</v>
      </c>
      <c r="N126" s="496">
        <v>169.8</v>
      </c>
      <c r="O126" s="496">
        <v>8.8000000000000007</v>
      </c>
      <c r="P126" s="496">
        <v>10.1</v>
      </c>
      <c r="Q126" s="497">
        <v>8.1250000000000003E-2</v>
      </c>
      <c r="R126" s="496"/>
      <c r="S126" s="503"/>
      <c r="T126" s="513"/>
      <c r="U126" s="501" t="str">
        <f t="shared" si="5"/>
        <v/>
      </c>
      <c r="V126" s="503"/>
      <c r="W126" s="514"/>
      <c r="X126" s="628"/>
      <c r="AT126" s="254"/>
      <c r="AV126" s="216"/>
      <c r="AW126" s="332"/>
      <c r="AY126" s="255"/>
    </row>
    <row r="127" spans="2:51" x14ac:dyDescent="0.25">
      <c r="B127" s="332">
        <v>10.7</v>
      </c>
      <c r="C127" s="332">
        <v>86</v>
      </c>
      <c r="D127" s="332">
        <v>10.7</v>
      </c>
      <c r="E127" s="332">
        <v>4.7</v>
      </c>
      <c r="F127" s="332">
        <v>7.2</v>
      </c>
      <c r="G127" s="332">
        <v>71</v>
      </c>
      <c r="H127" s="332">
        <v>1005.9</v>
      </c>
      <c r="I127" s="332">
        <v>0</v>
      </c>
      <c r="J127" s="332">
        <v>0</v>
      </c>
      <c r="K127" s="332">
        <v>0</v>
      </c>
      <c r="L127" s="332">
        <v>27.5</v>
      </c>
      <c r="M127" s="332">
        <v>77.5</v>
      </c>
      <c r="N127" s="496">
        <v>169.8</v>
      </c>
      <c r="O127" s="496">
        <v>8.8000000000000007</v>
      </c>
      <c r="P127" s="496">
        <v>10.1</v>
      </c>
      <c r="Q127" s="497">
        <v>8.1944444444444403E-2</v>
      </c>
      <c r="R127" s="496"/>
      <c r="S127" s="503"/>
      <c r="T127" s="513"/>
      <c r="U127" s="501" t="str">
        <f t="shared" si="5"/>
        <v/>
      </c>
      <c r="V127" s="503"/>
      <c r="W127" s="514"/>
      <c r="X127" s="628"/>
      <c r="AT127" s="254"/>
      <c r="AV127" s="216"/>
      <c r="AW127" s="332"/>
      <c r="AY127" s="255"/>
    </row>
    <row r="128" spans="2:51" x14ac:dyDescent="0.25">
      <c r="B128" s="332">
        <v>10.6</v>
      </c>
      <c r="C128" s="332">
        <v>86</v>
      </c>
      <c r="D128" s="332">
        <v>10.6</v>
      </c>
      <c r="E128" s="332">
        <v>2.9</v>
      </c>
      <c r="F128" s="332">
        <v>5.4</v>
      </c>
      <c r="G128" s="332">
        <v>85</v>
      </c>
      <c r="H128" s="332">
        <v>1005.8</v>
      </c>
      <c r="I128" s="332">
        <v>0</v>
      </c>
      <c r="J128" s="332">
        <v>0</v>
      </c>
      <c r="K128" s="332">
        <v>0</v>
      </c>
      <c r="L128" s="332">
        <v>27.5</v>
      </c>
      <c r="M128" s="332">
        <v>77.5</v>
      </c>
      <c r="N128" s="496">
        <v>169.8</v>
      </c>
      <c r="O128" s="496">
        <v>8.8000000000000007</v>
      </c>
      <c r="P128" s="496">
        <v>10.1</v>
      </c>
      <c r="Q128" s="497">
        <v>8.2638888888888901E-2</v>
      </c>
      <c r="R128" s="496"/>
      <c r="S128" s="503"/>
      <c r="T128" s="513"/>
      <c r="U128" s="501" t="str">
        <f t="shared" si="5"/>
        <v/>
      </c>
      <c r="V128" s="503"/>
      <c r="W128" s="514"/>
      <c r="X128" s="628"/>
      <c r="AT128" s="254"/>
      <c r="AV128" s="216"/>
      <c r="AW128" s="332"/>
      <c r="AY128" s="255"/>
    </row>
    <row r="129" spans="2:51" x14ac:dyDescent="0.25">
      <c r="B129" s="332">
        <v>10.6</v>
      </c>
      <c r="C129" s="332">
        <v>86</v>
      </c>
      <c r="D129" s="332">
        <v>10.6</v>
      </c>
      <c r="E129" s="332">
        <v>6.8</v>
      </c>
      <c r="F129" s="332">
        <v>9.4</v>
      </c>
      <c r="G129" s="332">
        <v>74</v>
      </c>
      <c r="H129" s="332">
        <v>1005.9</v>
      </c>
      <c r="I129" s="332">
        <v>0</v>
      </c>
      <c r="J129" s="332">
        <v>0</v>
      </c>
      <c r="K129" s="332">
        <v>0</v>
      </c>
      <c r="L129" s="332">
        <v>27.5</v>
      </c>
      <c r="M129" s="332">
        <v>77.5</v>
      </c>
      <c r="N129" s="496">
        <v>169.8</v>
      </c>
      <c r="O129" s="496">
        <v>8.8000000000000007</v>
      </c>
      <c r="P129" s="496">
        <v>10.1</v>
      </c>
      <c r="Q129" s="497">
        <v>8.3333333333333301E-2</v>
      </c>
      <c r="R129" s="496"/>
      <c r="S129" s="503"/>
      <c r="T129" s="513"/>
      <c r="U129" s="501" t="str">
        <f t="shared" si="5"/>
        <v/>
      </c>
      <c r="V129" s="503"/>
      <c r="W129" s="514"/>
      <c r="X129" s="628"/>
      <c r="AT129" s="254"/>
      <c r="AV129" s="216"/>
      <c r="AW129" s="332"/>
      <c r="AY129" s="255"/>
    </row>
    <row r="130" spans="2:51" x14ac:dyDescent="0.25">
      <c r="B130" s="332">
        <v>10.6</v>
      </c>
      <c r="C130" s="332">
        <v>86</v>
      </c>
      <c r="D130" s="332">
        <v>10.6</v>
      </c>
      <c r="E130" s="332">
        <v>1.8</v>
      </c>
      <c r="F130" s="332">
        <v>1.8</v>
      </c>
      <c r="G130" s="332">
        <v>100</v>
      </c>
      <c r="H130" s="332">
        <v>1005.8</v>
      </c>
      <c r="I130" s="332">
        <v>0</v>
      </c>
      <c r="J130" s="332">
        <v>0</v>
      </c>
      <c r="K130" s="332">
        <v>0</v>
      </c>
      <c r="L130" s="332">
        <v>27.5</v>
      </c>
      <c r="M130" s="332">
        <v>77.5</v>
      </c>
      <c r="N130" s="496">
        <v>169.8</v>
      </c>
      <c r="O130" s="496">
        <v>8.8000000000000007</v>
      </c>
      <c r="P130" s="496">
        <v>10.1</v>
      </c>
      <c r="Q130" s="497">
        <v>8.4027777777777798E-2</v>
      </c>
      <c r="R130" s="496"/>
      <c r="S130" s="503"/>
      <c r="T130" s="513"/>
      <c r="U130" s="501" t="str">
        <f t="shared" si="5"/>
        <v/>
      </c>
      <c r="V130" s="503"/>
      <c r="W130" s="514"/>
      <c r="X130" s="628"/>
      <c r="AT130" s="254"/>
      <c r="AV130" s="216"/>
      <c r="AW130" s="332"/>
      <c r="AY130" s="255"/>
    </row>
    <row r="131" spans="2:51" x14ac:dyDescent="0.25">
      <c r="B131" s="332">
        <v>10.6</v>
      </c>
      <c r="C131" s="332">
        <v>86</v>
      </c>
      <c r="D131" s="332">
        <v>10.6</v>
      </c>
      <c r="E131" s="332">
        <v>6.5</v>
      </c>
      <c r="F131" s="332">
        <v>9.4</v>
      </c>
      <c r="G131" s="332">
        <v>135</v>
      </c>
      <c r="H131" s="332">
        <v>1005.7</v>
      </c>
      <c r="I131" s="332">
        <v>0</v>
      </c>
      <c r="J131" s="332">
        <v>0</v>
      </c>
      <c r="K131" s="332">
        <v>0</v>
      </c>
      <c r="L131" s="332">
        <v>27.5</v>
      </c>
      <c r="M131" s="332">
        <v>77.5</v>
      </c>
      <c r="N131" s="496">
        <v>169.8</v>
      </c>
      <c r="O131" s="496">
        <v>8.8000000000000007</v>
      </c>
      <c r="P131" s="496">
        <v>10.1</v>
      </c>
      <c r="Q131" s="497">
        <v>8.4722222222222199E-2</v>
      </c>
      <c r="R131" s="496"/>
      <c r="S131" s="503"/>
      <c r="T131" s="513"/>
      <c r="U131" s="501" t="str">
        <f t="shared" si="5"/>
        <v/>
      </c>
      <c r="V131" s="503"/>
      <c r="W131" s="514"/>
      <c r="X131" s="628"/>
      <c r="AT131" s="254"/>
      <c r="AV131" s="216"/>
      <c r="AW131" s="332"/>
      <c r="AY131" s="255"/>
    </row>
    <row r="132" spans="2:51" x14ac:dyDescent="0.25">
      <c r="B132" s="332">
        <v>10.6</v>
      </c>
      <c r="C132" s="332">
        <v>86</v>
      </c>
      <c r="D132" s="332">
        <v>10.6</v>
      </c>
      <c r="E132" s="332">
        <v>2.9</v>
      </c>
      <c r="F132" s="332">
        <v>3.6</v>
      </c>
      <c r="G132" s="332">
        <v>49</v>
      </c>
      <c r="H132" s="332">
        <v>1005.9</v>
      </c>
      <c r="I132" s="332">
        <v>0</v>
      </c>
      <c r="J132" s="332">
        <v>0</v>
      </c>
      <c r="K132" s="332">
        <v>0</v>
      </c>
      <c r="L132" s="332">
        <v>27.5</v>
      </c>
      <c r="M132" s="332">
        <v>77.5</v>
      </c>
      <c r="N132" s="496">
        <v>169.8</v>
      </c>
      <c r="O132" s="496">
        <v>8.8000000000000007</v>
      </c>
      <c r="P132" s="496">
        <v>10.1</v>
      </c>
      <c r="Q132" s="497">
        <v>8.5416666666666696E-2</v>
      </c>
      <c r="R132" s="496"/>
      <c r="S132" s="503"/>
      <c r="T132" s="513"/>
      <c r="U132" s="501" t="str">
        <f t="shared" si="5"/>
        <v/>
      </c>
      <c r="V132" s="503"/>
      <c r="W132" s="514"/>
      <c r="X132" s="628"/>
      <c r="AT132" s="254"/>
      <c r="AV132" s="216"/>
      <c r="AW132" s="332"/>
      <c r="AY132" s="255"/>
    </row>
    <row r="133" spans="2:51" x14ac:dyDescent="0.25">
      <c r="B133" s="332">
        <v>10.6</v>
      </c>
      <c r="C133" s="332">
        <v>86</v>
      </c>
      <c r="D133" s="332">
        <v>10.6</v>
      </c>
      <c r="E133" s="332">
        <v>5.4</v>
      </c>
      <c r="F133" s="332">
        <v>7.2</v>
      </c>
      <c r="G133" s="332">
        <v>24</v>
      </c>
      <c r="H133" s="332">
        <v>1005.7</v>
      </c>
      <c r="I133" s="332">
        <v>0</v>
      </c>
      <c r="J133" s="332">
        <v>0</v>
      </c>
      <c r="K133" s="332">
        <v>0</v>
      </c>
      <c r="L133" s="332">
        <v>27.5</v>
      </c>
      <c r="M133" s="332">
        <v>77.5</v>
      </c>
      <c r="N133" s="496">
        <v>169.8</v>
      </c>
      <c r="O133" s="496">
        <v>8.8000000000000007</v>
      </c>
      <c r="P133" s="496">
        <v>10.1</v>
      </c>
      <c r="Q133" s="497">
        <v>8.6111111111111097E-2</v>
      </c>
      <c r="R133" s="496"/>
      <c r="S133" s="503"/>
      <c r="T133" s="513"/>
      <c r="U133" s="501" t="str">
        <f t="shared" si="5"/>
        <v/>
      </c>
      <c r="V133" s="503"/>
      <c r="W133" s="514"/>
      <c r="X133" s="628"/>
      <c r="AT133" s="254"/>
      <c r="AV133" s="216"/>
      <c r="AW133" s="332"/>
      <c r="AY133" s="255"/>
    </row>
    <row r="134" spans="2:51" x14ac:dyDescent="0.25">
      <c r="B134" s="332">
        <v>10.6</v>
      </c>
      <c r="C134" s="332">
        <v>86</v>
      </c>
      <c r="D134" s="332">
        <v>10.6</v>
      </c>
      <c r="E134" s="332">
        <v>0</v>
      </c>
      <c r="F134" s="332">
        <v>0</v>
      </c>
      <c r="G134" s="332">
        <v>36</v>
      </c>
      <c r="H134" s="332">
        <v>1005.7</v>
      </c>
      <c r="I134" s="332">
        <v>0</v>
      </c>
      <c r="J134" s="332">
        <v>0</v>
      </c>
      <c r="K134" s="332">
        <v>0</v>
      </c>
      <c r="L134" s="332">
        <v>27.5</v>
      </c>
      <c r="M134" s="332">
        <v>77.5</v>
      </c>
      <c r="N134" s="496">
        <v>169.8</v>
      </c>
      <c r="O134" s="496">
        <v>8.8000000000000007</v>
      </c>
      <c r="P134" s="496">
        <v>10.1</v>
      </c>
      <c r="Q134" s="497">
        <v>8.6805555555555594E-2</v>
      </c>
      <c r="R134" s="496"/>
      <c r="S134" s="503"/>
      <c r="T134" s="513"/>
      <c r="U134" s="501" t="str">
        <f t="shared" si="5"/>
        <v/>
      </c>
      <c r="V134" s="503"/>
      <c r="W134" s="514"/>
      <c r="X134" s="628"/>
      <c r="AT134" s="254"/>
      <c r="AV134" s="216"/>
      <c r="AW134" s="332"/>
      <c r="AY134" s="255"/>
    </row>
    <row r="135" spans="2:51" x14ac:dyDescent="0.25">
      <c r="B135" s="332">
        <v>10.6</v>
      </c>
      <c r="C135" s="332">
        <v>86</v>
      </c>
      <c r="D135" s="332">
        <v>10.6</v>
      </c>
      <c r="E135" s="332">
        <v>2.5</v>
      </c>
      <c r="F135" s="332">
        <v>5.4</v>
      </c>
      <c r="G135" s="332">
        <v>35</v>
      </c>
      <c r="H135" s="332">
        <v>1005.6</v>
      </c>
      <c r="I135" s="332">
        <v>0</v>
      </c>
      <c r="J135" s="332">
        <v>0</v>
      </c>
      <c r="K135" s="332">
        <v>0</v>
      </c>
      <c r="L135" s="332">
        <v>27.5</v>
      </c>
      <c r="M135" s="332">
        <v>77.5</v>
      </c>
      <c r="N135" s="496">
        <v>169.8</v>
      </c>
      <c r="O135" s="496">
        <v>8.8000000000000007</v>
      </c>
      <c r="P135" s="496">
        <v>10.1</v>
      </c>
      <c r="Q135" s="497">
        <v>8.7499999999999994E-2</v>
      </c>
      <c r="R135" s="496"/>
      <c r="S135" s="503"/>
      <c r="T135" s="513"/>
      <c r="U135" s="501" t="str">
        <f t="shared" si="5"/>
        <v/>
      </c>
      <c r="V135" s="503"/>
      <c r="W135" s="514"/>
      <c r="X135" s="628"/>
      <c r="AT135" s="254"/>
      <c r="AV135" s="216"/>
      <c r="AW135" s="332"/>
      <c r="AY135" s="255"/>
    </row>
    <row r="136" spans="2:51" x14ac:dyDescent="0.25">
      <c r="B136" s="332">
        <v>10.6</v>
      </c>
      <c r="C136" s="332">
        <v>86</v>
      </c>
      <c r="D136" s="332">
        <v>10.6</v>
      </c>
      <c r="E136" s="332">
        <v>2.5</v>
      </c>
      <c r="F136" s="332">
        <v>3.6</v>
      </c>
      <c r="G136" s="332">
        <v>75</v>
      </c>
      <c r="H136" s="332">
        <v>1005.4</v>
      </c>
      <c r="I136" s="332">
        <v>0</v>
      </c>
      <c r="J136" s="332">
        <v>0</v>
      </c>
      <c r="K136" s="332">
        <v>0</v>
      </c>
      <c r="L136" s="332">
        <v>27.5</v>
      </c>
      <c r="M136" s="332">
        <v>77.5</v>
      </c>
      <c r="N136" s="496">
        <v>169.8</v>
      </c>
      <c r="O136" s="496">
        <v>8.8000000000000007</v>
      </c>
      <c r="P136" s="496">
        <v>10.1</v>
      </c>
      <c r="Q136" s="497">
        <v>8.8194444444444506E-2</v>
      </c>
      <c r="R136" s="496"/>
      <c r="S136" s="503"/>
      <c r="T136" s="513"/>
      <c r="U136" s="501" t="str">
        <f t="shared" si="5"/>
        <v/>
      </c>
      <c r="V136" s="503"/>
      <c r="W136" s="514"/>
      <c r="X136" s="628"/>
      <c r="AT136" s="254"/>
      <c r="AV136" s="216"/>
      <c r="AW136" s="332"/>
      <c r="AY136" s="255"/>
    </row>
    <row r="137" spans="2:51" x14ac:dyDescent="0.25">
      <c r="B137" s="332">
        <v>10.6</v>
      </c>
      <c r="C137" s="332">
        <v>86</v>
      </c>
      <c r="D137" s="332">
        <v>10.6</v>
      </c>
      <c r="E137" s="332">
        <v>0.4</v>
      </c>
      <c r="F137" s="332">
        <v>1.8</v>
      </c>
      <c r="G137" s="332">
        <v>63</v>
      </c>
      <c r="H137" s="332">
        <v>1005.3</v>
      </c>
      <c r="I137" s="332">
        <v>0</v>
      </c>
      <c r="J137" s="332">
        <v>0</v>
      </c>
      <c r="K137" s="332">
        <v>0</v>
      </c>
      <c r="L137" s="332">
        <v>27.5</v>
      </c>
      <c r="M137" s="332">
        <v>77.5</v>
      </c>
      <c r="N137" s="496">
        <v>169.8</v>
      </c>
      <c r="O137" s="496">
        <v>8.8000000000000007</v>
      </c>
      <c r="P137" s="496">
        <v>10.1</v>
      </c>
      <c r="Q137" s="497">
        <v>8.8888888888888906E-2</v>
      </c>
      <c r="R137" s="496"/>
      <c r="S137" s="503"/>
      <c r="T137" s="513"/>
      <c r="U137" s="501" t="str">
        <f t="shared" si="5"/>
        <v/>
      </c>
      <c r="V137" s="503"/>
      <c r="W137" s="514"/>
      <c r="X137" s="628"/>
      <c r="AT137" s="254"/>
      <c r="AV137" s="216"/>
      <c r="AW137" s="332"/>
      <c r="AY137" s="255"/>
    </row>
    <row r="138" spans="2:51" x14ac:dyDescent="0.25">
      <c r="B138" s="332">
        <v>10.5</v>
      </c>
      <c r="C138" s="332">
        <v>86</v>
      </c>
      <c r="D138" s="332">
        <v>10.5</v>
      </c>
      <c r="E138" s="332">
        <v>0.4</v>
      </c>
      <c r="F138" s="332">
        <v>1.8</v>
      </c>
      <c r="G138" s="332">
        <v>60</v>
      </c>
      <c r="H138" s="332">
        <v>1005.7</v>
      </c>
      <c r="I138" s="332">
        <v>0</v>
      </c>
      <c r="J138" s="332">
        <v>0</v>
      </c>
      <c r="K138" s="332">
        <v>0</v>
      </c>
      <c r="L138" s="332">
        <v>27.5</v>
      </c>
      <c r="M138" s="332">
        <v>77.5</v>
      </c>
      <c r="N138" s="496">
        <v>169.8</v>
      </c>
      <c r="O138" s="496">
        <v>8.8000000000000007</v>
      </c>
      <c r="P138" s="496">
        <v>10.1</v>
      </c>
      <c r="Q138" s="497">
        <v>8.9583333333333307E-2</v>
      </c>
      <c r="R138" s="496"/>
      <c r="S138" s="503"/>
      <c r="T138" s="513"/>
      <c r="U138" s="501" t="str">
        <f t="shared" si="5"/>
        <v/>
      </c>
      <c r="V138" s="503"/>
      <c r="W138" s="514"/>
      <c r="X138" s="628"/>
      <c r="AT138" s="254"/>
      <c r="AV138" s="216"/>
      <c r="AW138" s="332"/>
      <c r="AY138" s="255"/>
    </row>
    <row r="139" spans="2:51" x14ac:dyDescent="0.25">
      <c r="B139" s="332">
        <v>10.5</v>
      </c>
      <c r="C139" s="332">
        <v>86</v>
      </c>
      <c r="D139" s="332">
        <v>10.5</v>
      </c>
      <c r="E139" s="332">
        <v>2.9</v>
      </c>
      <c r="F139" s="332">
        <v>3.6</v>
      </c>
      <c r="G139" s="332">
        <v>32</v>
      </c>
      <c r="H139" s="332">
        <v>1005.6</v>
      </c>
      <c r="I139" s="332">
        <v>0</v>
      </c>
      <c r="J139" s="332">
        <v>0</v>
      </c>
      <c r="K139" s="332">
        <v>0</v>
      </c>
      <c r="L139" s="332">
        <v>27.5</v>
      </c>
      <c r="M139" s="332">
        <v>77.5</v>
      </c>
      <c r="N139" s="496">
        <v>169.8</v>
      </c>
      <c r="O139" s="496">
        <v>8.8000000000000007</v>
      </c>
      <c r="P139" s="496">
        <v>10.1</v>
      </c>
      <c r="Q139" s="497">
        <v>9.0277777777777804E-2</v>
      </c>
      <c r="R139" s="496"/>
      <c r="S139" s="503"/>
      <c r="T139" s="513"/>
      <c r="U139" s="501" t="str">
        <f t="shared" ref="U139:U202" si="6">IF(J139&gt;0,60,"")</f>
        <v/>
      </c>
      <c r="V139" s="503"/>
      <c r="W139" s="514"/>
      <c r="X139" s="628"/>
      <c r="AT139" s="254"/>
      <c r="AV139" s="216"/>
      <c r="AW139" s="332"/>
      <c r="AY139" s="255"/>
    </row>
    <row r="140" spans="2:51" x14ac:dyDescent="0.25">
      <c r="B140" s="332">
        <v>10.5</v>
      </c>
      <c r="C140" s="332">
        <v>87</v>
      </c>
      <c r="D140" s="332">
        <v>10.5</v>
      </c>
      <c r="E140" s="332">
        <v>3.2</v>
      </c>
      <c r="F140" s="332">
        <v>5.4</v>
      </c>
      <c r="G140" s="332">
        <v>81</v>
      </c>
      <c r="H140" s="332">
        <v>1005.4</v>
      </c>
      <c r="I140" s="332">
        <v>0</v>
      </c>
      <c r="J140" s="332">
        <v>0</v>
      </c>
      <c r="K140" s="332">
        <v>0</v>
      </c>
      <c r="L140" s="332">
        <v>27.5</v>
      </c>
      <c r="M140" s="332">
        <v>77.5</v>
      </c>
      <c r="N140" s="496">
        <v>169.8</v>
      </c>
      <c r="O140" s="496">
        <v>8.8000000000000007</v>
      </c>
      <c r="P140" s="496">
        <v>10.1</v>
      </c>
      <c r="Q140" s="497">
        <v>9.0972222222222204E-2</v>
      </c>
      <c r="R140" s="496"/>
      <c r="S140" s="503"/>
      <c r="T140" s="513"/>
      <c r="U140" s="501" t="str">
        <f t="shared" si="6"/>
        <v/>
      </c>
      <c r="V140" s="503"/>
      <c r="W140" s="514"/>
      <c r="X140" s="628"/>
      <c r="AT140" s="254"/>
      <c r="AV140" s="216"/>
      <c r="AW140" s="332"/>
      <c r="AY140" s="255"/>
    </row>
    <row r="141" spans="2:51" x14ac:dyDescent="0.25">
      <c r="B141" s="332">
        <v>10.5</v>
      </c>
      <c r="C141" s="332">
        <v>87</v>
      </c>
      <c r="D141" s="332">
        <v>10.5</v>
      </c>
      <c r="E141" s="332">
        <v>3.6</v>
      </c>
      <c r="F141" s="332">
        <v>7.2</v>
      </c>
      <c r="G141" s="332">
        <v>81</v>
      </c>
      <c r="H141" s="332">
        <v>1005.3</v>
      </c>
      <c r="I141" s="332">
        <v>0</v>
      </c>
      <c r="J141" s="332">
        <v>0</v>
      </c>
      <c r="K141" s="332">
        <v>0</v>
      </c>
      <c r="L141" s="332">
        <v>27.5</v>
      </c>
      <c r="M141" s="332">
        <v>77.5</v>
      </c>
      <c r="N141" s="496">
        <v>169.8</v>
      </c>
      <c r="O141" s="496">
        <v>8.8000000000000007</v>
      </c>
      <c r="P141" s="496">
        <v>10.1</v>
      </c>
      <c r="Q141" s="497">
        <v>9.1666666666666702E-2</v>
      </c>
      <c r="R141" s="496"/>
      <c r="S141" s="503"/>
      <c r="T141" s="513"/>
      <c r="U141" s="501" t="str">
        <f t="shared" si="6"/>
        <v/>
      </c>
      <c r="V141" s="503"/>
      <c r="W141" s="514"/>
      <c r="X141" s="628"/>
      <c r="AT141" s="254"/>
      <c r="AV141" s="216"/>
      <c r="AW141" s="332"/>
      <c r="AY141" s="255"/>
    </row>
    <row r="142" spans="2:51" x14ac:dyDescent="0.25">
      <c r="B142" s="332">
        <v>10.5</v>
      </c>
      <c r="C142" s="332">
        <v>87</v>
      </c>
      <c r="D142" s="332">
        <v>10.5</v>
      </c>
      <c r="E142" s="332">
        <v>2.5</v>
      </c>
      <c r="F142" s="332">
        <v>3.6</v>
      </c>
      <c r="G142" s="332">
        <v>57</v>
      </c>
      <c r="H142" s="332">
        <v>1005.3</v>
      </c>
      <c r="I142" s="332">
        <v>0</v>
      </c>
      <c r="J142" s="332">
        <v>0</v>
      </c>
      <c r="K142" s="332">
        <v>0</v>
      </c>
      <c r="L142" s="332">
        <v>27.5</v>
      </c>
      <c r="M142" s="332">
        <v>77.5</v>
      </c>
      <c r="N142" s="496">
        <v>169.8</v>
      </c>
      <c r="O142" s="496">
        <v>8.8000000000000007</v>
      </c>
      <c r="P142" s="496">
        <v>10.1</v>
      </c>
      <c r="Q142" s="497">
        <v>9.2361111111111102E-2</v>
      </c>
      <c r="R142" s="496"/>
      <c r="S142" s="503"/>
      <c r="T142" s="513"/>
      <c r="U142" s="501" t="str">
        <f t="shared" si="6"/>
        <v/>
      </c>
      <c r="V142" s="503"/>
      <c r="W142" s="514"/>
      <c r="X142" s="628"/>
      <c r="AT142" s="254"/>
      <c r="AV142" s="216"/>
      <c r="AW142" s="332"/>
      <c r="AY142" s="255"/>
    </row>
    <row r="143" spans="2:51" x14ac:dyDescent="0.25">
      <c r="B143" s="332">
        <v>10.5</v>
      </c>
      <c r="C143" s="332">
        <v>87</v>
      </c>
      <c r="D143" s="332">
        <v>10.5</v>
      </c>
      <c r="E143" s="332">
        <v>6.1</v>
      </c>
      <c r="F143" s="332">
        <v>11.2</v>
      </c>
      <c r="G143" s="332">
        <v>64</v>
      </c>
      <c r="H143" s="332">
        <v>1005.2</v>
      </c>
      <c r="I143" s="332">
        <v>0</v>
      </c>
      <c r="J143" s="332">
        <v>0</v>
      </c>
      <c r="K143" s="332">
        <v>0</v>
      </c>
      <c r="L143" s="332">
        <v>27.5</v>
      </c>
      <c r="M143" s="332">
        <v>77.5</v>
      </c>
      <c r="N143" s="496">
        <v>169.8</v>
      </c>
      <c r="O143" s="496">
        <v>8.6999999999999993</v>
      </c>
      <c r="P143" s="496">
        <v>10.1</v>
      </c>
      <c r="Q143" s="497">
        <v>9.30555555555556E-2</v>
      </c>
      <c r="R143" s="496"/>
      <c r="S143" s="503"/>
      <c r="T143" s="513"/>
      <c r="U143" s="501" t="str">
        <f t="shared" si="6"/>
        <v/>
      </c>
      <c r="V143" s="503"/>
      <c r="W143" s="514"/>
      <c r="X143" s="628"/>
      <c r="AT143" s="254"/>
      <c r="AV143" s="216"/>
      <c r="AW143" s="332"/>
      <c r="AY143" s="255"/>
    </row>
    <row r="144" spans="2:51" x14ac:dyDescent="0.25">
      <c r="B144" s="332">
        <v>10.5</v>
      </c>
      <c r="C144" s="332">
        <v>87</v>
      </c>
      <c r="D144" s="332">
        <v>10.5</v>
      </c>
      <c r="E144" s="332">
        <v>4</v>
      </c>
      <c r="F144" s="332">
        <v>9.4</v>
      </c>
      <c r="G144" s="332">
        <v>54</v>
      </c>
      <c r="H144" s="332">
        <v>1005.3</v>
      </c>
      <c r="I144" s="332">
        <v>0</v>
      </c>
      <c r="J144" s="332">
        <v>0</v>
      </c>
      <c r="K144" s="332">
        <v>0</v>
      </c>
      <c r="L144" s="332">
        <v>27.5</v>
      </c>
      <c r="M144" s="332">
        <v>77.5</v>
      </c>
      <c r="N144" s="496">
        <v>169.8</v>
      </c>
      <c r="O144" s="496">
        <v>8.6999999999999993</v>
      </c>
      <c r="P144" s="496">
        <v>10.1</v>
      </c>
      <c r="Q144" s="497">
        <v>9.375E-2</v>
      </c>
      <c r="R144" s="496"/>
      <c r="S144" s="503"/>
      <c r="T144" s="513"/>
      <c r="U144" s="501" t="str">
        <f t="shared" si="6"/>
        <v/>
      </c>
      <c r="V144" s="503"/>
      <c r="W144" s="514"/>
      <c r="X144" s="628"/>
      <c r="AT144" s="254"/>
      <c r="AV144" s="216"/>
      <c r="AW144" s="332"/>
      <c r="AY144" s="255"/>
    </row>
    <row r="145" spans="2:51" x14ac:dyDescent="0.25">
      <c r="B145" s="332">
        <v>10.5</v>
      </c>
      <c r="C145" s="332">
        <v>87</v>
      </c>
      <c r="D145" s="332">
        <v>10.5</v>
      </c>
      <c r="E145" s="332">
        <v>4</v>
      </c>
      <c r="F145" s="332">
        <v>7.2</v>
      </c>
      <c r="G145" s="332">
        <v>68</v>
      </c>
      <c r="H145" s="332">
        <v>1005.2</v>
      </c>
      <c r="I145" s="332">
        <v>0</v>
      </c>
      <c r="J145" s="332">
        <v>0</v>
      </c>
      <c r="K145" s="332">
        <v>0</v>
      </c>
      <c r="L145" s="332">
        <v>27.5</v>
      </c>
      <c r="M145" s="332">
        <v>77.5</v>
      </c>
      <c r="N145" s="496">
        <v>169.8</v>
      </c>
      <c r="O145" s="496">
        <v>8.6999999999999993</v>
      </c>
      <c r="P145" s="496">
        <v>10.1</v>
      </c>
      <c r="Q145" s="497">
        <v>9.44444444444444E-2</v>
      </c>
      <c r="R145" s="496"/>
      <c r="S145" s="503"/>
      <c r="T145" s="513"/>
      <c r="U145" s="501" t="str">
        <f t="shared" si="6"/>
        <v/>
      </c>
      <c r="V145" s="503"/>
      <c r="W145" s="514"/>
      <c r="X145" s="628"/>
      <c r="AT145" s="254"/>
      <c r="AV145" s="216"/>
      <c r="AW145" s="332"/>
      <c r="AY145" s="255"/>
    </row>
    <row r="146" spans="2:51" x14ac:dyDescent="0.25">
      <c r="B146" s="332">
        <v>10.5</v>
      </c>
      <c r="C146" s="332">
        <v>87</v>
      </c>
      <c r="D146" s="332">
        <v>10.5</v>
      </c>
      <c r="E146" s="332">
        <v>1.8</v>
      </c>
      <c r="F146" s="332">
        <v>3.6</v>
      </c>
      <c r="G146" s="332">
        <v>160</v>
      </c>
      <c r="H146" s="332">
        <v>1005.2</v>
      </c>
      <c r="I146" s="332">
        <v>0</v>
      </c>
      <c r="J146" s="332">
        <v>0</v>
      </c>
      <c r="K146" s="332">
        <v>0</v>
      </c>
      <c r="L146" s="332">
        <v>27.5</v>
      </c>
      <c r="M146" s="332">
        <v>77.5</v>
      </c>
      <c r="N146" s="496">
        <v>169.8</v>
      </c>
      <c r="O146" s="496">
        <v>8.6999999999999993</v>
      </c>
      <c r="P146" s="496">
        <v>10.1</v>
      </c>
      <c r="Q146" s="497">
        <v>9.5138888888888898E-2</v>
      </c>
      <c r="R146" s="496"/>
      <c r="S146" s="503"/>
      <c r="T146" s="513"/>
      <c r="U146" s="501" t="str">
        <f t="shared" si="6"/>
        <v/>
      </c>
      <c r="V146" s="503"/>
      <c r="W146" s="514"/>
      <c r="X146" s="628"/>
      <c r="AT146" s="254"/>
      <c r="AV146" s="216"/>
      <c r="AW146" s="332"/>
      <c r="AY146" s="255"/>
    </row>
    <row r="147" spans="2:51" x14ac:dyDescent="0.25">
      <c r="B147" s="332">
        <v>10.5</v>
      </c>
      <c r="C147" s="332">
        <v>87</v>
      </c>
      <c r="D147" s="332">
        <v>10.5</v>
      </c>
      <c r="E147" s="332">
        <v>3.6</v>
      </c>
      <c r="F147" s="332">
        <v>5.4</v>
      </c>
      <c r="G147" s="332">
        <v>69</v>
      </c>
      <c r="H147" s="332">
        <v>1004.9</v>
      </c>
      <c r="I147" s="332">
        <v>0</v>
      </c>
      <c r="J147" s="332">
        <v>0</v>
      </c>
      <c r="K147" s="332">
        <v>0</v>
      </c>
      <c r="L147" s="332">
        <v>27.5</v>
      </c>
      <c r="M147" s="332">
        <v>77.5</v>
      </c>
      <c r="N147" s="496">
        <v>169.8</v>
      </c>
      <c r="O147" s="496">
        <v>8.6999999999999993</v>
      </c>
      <c r="P147" s="496">
        <v>10.1</v>
      </c>
      <c r="Q147" s="497">
        <v>9.5833333333333298E-2</v>
      </c>
      <c r="R147" s="496"/>
      <c r="S147" s="503"/>
      <c r="T147" s="513"/>
      <c r="U147" s="501" t="str">
        <f t="shared" si="6"/>
        <v/>
      </c>
      <c r="V147" s="503"/>
      <c r="W147" s="514"/>
      <c r="X147" s="628"/>
      <c r="AT147" s="254"/>
      <c r="AV147" s="216"/>
      <c r="AW147" s="332"/>
      <c r="AY147" s="255"/>
    </row>
    <row r="148" spans="2:51" x14ac:dyDescent="0.25">
      <c r="B148" s="332">
        <v>10.5</v>
      </c>
      <c r="C148" s="332">
        <v>87</v>
      </c>
      <c r="D148" s="332">
        <v>10.5</v>
      </c>
      <c r="E148" s="332">
        <v>6.1</v>
      </c>
      <c r="F148" s="332">
        <v>11.2</v>
      </c>
      <c r="G148" s="332">
        <v>107</v>
      </c>
      <c r="H148" s="332">
        <v>1004.9</v>
      </c>
      <c r="I148" s="332">
        <v>0</v>
      </c>
      <c r="J148" s="332">
        <v>0</v>
      </c>
      <c r="K148" s="332">
        <v>0</v>
      </c>
      <c r="L148" s="332">
        <v>27.5</v>
      </c>
      <c r="M148" s="332">
        <v>77.5</v>
      </c>
      <c r="N148" s="496">
        <v>169.8</v>
      </c>
      <c r="O148" s="496">
        <v>8.6999999999999993</v>
      </c>
      <c r="P148" s="496">
        <v>10.1</v>
      </c>
      <c r="Q148" s="497">
        <v>9.6527777777777796E-2</v>
      </c>
      <c r="R148" s="496"/>
      <c r="S148" s="503"/>
      <c r="T148" s="513"/>
      <c r="U148" s="501" t="str">
        <f t="shared" si="6"/>
        <v/>
      </c>
      <c r="V148" s="503"/>
      <c r="W148" s="514"/>
      <c r="X148" s="628"/>
      <c r="AT148" s="254"/>
      <c r="AV148" s="216"/>
      <c r="AW148" s="332"/>
      <c r="AY148" s="255"/>
    </row>
    <row r="149" spans="2:51" x14ac:dyDescent="0.25">
      <c r="B149" s="332">
        <v>10.5</v>
      </c>
      <c r="C149" s="332">
        <v>87</v>
      </c>
      <c r="D149" s="332">
        <v>10.5</v>
      </c>
      <c r="E149" s="332">
        <v>0.4</v>
      </c>
      <c r="F149" s="332">
        <v>1.8</v>
      </c>
      <c r="G149" s="332">
        <v>43</v>
      </c>
      <c r="H149" s="332">
        <v>1004.9</v>
      </c>
      <c r="I149" s="332">
        <v>0</v>
      </c>
      <c r="J149" s="332">
        <v>0</v>
      </c>
      <c r="K149" s="332">
        <v>0</v>
      </c>
      <c r="L149" s="332">
        <v>27.5</v>
      </c>
      <c r="M149" s="332">
        <v>77.5</v>
      </c>
      <c r="N149" s="496">
        <v>169.8</v>
      </c>
      <c r="O149" s="496">
        <v>8.8000000000000007</v>
      </c>
      <c r="P149" s="496">
        <v>10.1</v>
      </c>
      <c r="Q149" s="497">
        <v>9.7222222222222196E-2</v>
      </c>
      <c r="R149" s="496"/>
      <c r="S149" s="503"/>
      <c r="T149" s="513"/>
      <c r="U149" s="501" t="str">
        <f t="shared" si="6"/>
        <v/>
      </c>
      <c r="V149" s="503"/>
      <c r="W149" s="514"/>
      <c r="X149" s="628"/>
      <c r="AT149" s="254"/>
      <c r="AV149" s="216"/>
      <c r="AW149" s="332"/>
      <c r="AY149" s="255"/>
    </row>
    <row r="150" spans="2:51" x14ac:dyDescent="0.25">
      <c r="B150" s="332">
        <v>10.5</v>
      </c>
      <c r="C150" s="332">
        <v>87</v>
      </c>
      <c r="D150" s="332">
        <v>10.5</v>
      </c>
      <c r="E150" s="332">
        <v>3.6</v>
      </c>
      <c r="F150" s="332">
        <v>7.2</v>
      </c>
      <c r="G150" s="332">
        <v>92</v>
      </c>
      <c r="H150" s="332">
        <v>1005.1</v>
      </c>
      <c r="I150" s="332">
        <v>0</v>
      </c>
      <c r="J150" s="332">
        <v>0</v>
      </c>
      <c r="K150" s="332">
        <v>0</v>
      </c>
      <c r="L150" s="332">
        <v>27.5</v>
      </c>
      <c r="M150" s="332">
        <v>77.5</v>
      </c>
      <c r="N150" s="496">
        <v>169.8</v>
      </c>
      <c r="O150" s="496">
        <v>8.8000000000000007</v>
      </c>
      <c r="P150" s="496">
        <v>10.1</v>
      </c>
      <c r="Q150" s="497">
        <v>9.7916666666666693E-2</v>
      </c>
      <c r="R150" s="496"/>
      <c r="S150" s="503"/>
      <c r="T150" s="513"/>
      <c r="U150" s="501" t="str">
        <f t="shared" si="6"/>
        <v/>
      </c>
      <c r="V150" s="503"/>
      <c r="W150" s="514"/>
      <c r="X150" s="628"/>
      <c r="AT150" s="254"/>
      <c r="AV150" s="216"/>
      <c r="AW150" s="332"/>
      <c r="AY150" s="255"/>
    </row>
    <row r="151" spans="2:51" x14ac:dyDescent="0.25">
      <c r="B151" s="332">
        <v>10.5</v>
      </c>
      <c r="C151" s="332">
        <v>87</v>
      </c>
      <c r="D151" s="332">
        <v>10.5</v>
      </c>
      <c r="E151" s="332">
        <v>1.4</v>
      </c>
      <c r="F151" s="332">
        <v>1.8</v>
      </c>
      <c r="G151" s="332">
        <v>78</v>
      </c>
      <c r="H151" s="332">
        <v>1005.1</v>
      </c>
      <c r="I151" s="332">
        <v>0</v>
      </c>
      <c r="J151" s="332">
        <v>0</v>
      </c>
      <c r="K151" s="332">
        <v>0</v>
      </c>
      <c r="L151" s="332">
        <v>27.5</v>
      </c>
      <c r="M151" s="332">
        <v>77.5</v>
      </c>
      <c r="N151" s="496">
        <v>169.8</v>
      </c>
      <c r="O151" s="496">
        <v>8.8000000000000007</v>
      </c>
      <c r="P151" s="496">
        <v>10.1</v>
      </c>
      <c r="Q151" s="497">
        <v>9.8611111111111094E-2</v>
      </c>
      <c r="R151" s="496"/>
      <c r="S151" s="503"/>
      <c r="T151" s="513"/>
      <c r="U151" s="501" t="str">
        <f t="shared" si="6"/>
        <v/>
      </c>
      <c r="V151" s="503"/>
      <c r="W151" s="514"/>
      <c r="X151" s="628"/>
      <c r="AT151" s="254"/>
      <c r="AV151" s="216"/>
      <c r="AW151" s="332"/>
      <c r="AY151" s="255"/>
    </row>
    <row r="152" spans="2:51" x14ac:dyDescent="0.25">
      <c r="B152" s="332">
        <v>10.4</v>
      </c>
      <c r="C152" s="332">
        <v>87</v>
      </c>
      <c r="D152" s="332">
        <v>10.4</v>
      </c>
      <c r="E152" s="332">
        <v>1.1000000000000001</v>
      </c>
      <c r="F152" s="332">
        <v>5.4</v>
      </c>
      <c r="G152" s="332">
        <v>95</v>
      </c>
      <c r="H152" s="332">
        <v>1005.1</v>
      </c>
      <c r="I152" s="332">
        <v>0</v>
      </c>
      <c r="J152" s="332">
        <v>0</v>
      </c>
      <c r="K152" s="332">
        <v>0</v>
      </c>
      <c r="L152" s="332">
        <v>27.5</v>
      </c>
      <c r="M152" s="332">
        <v>77.5</v>
      </c>
      <c r="N152" s="496">
        <v>169.8</v>
      </c>
      <c r="O152" s="496">
        <v>8.8000000000000007</v>
      </c>
      <c r="P152" s="496">
        <v>10.1</v>
      </c>
      <c r="Q152" s="497">
        <v>9.9305555555555605E-2</v>
      </c>
      <c r="R152" s="496"/>
      <c r="S152" s="503"/>
      <c r="T152" s="513"/>
      <c r="U152" s="501" t="str">
        <f t="shared" si="6"/>
        <v/>
      </c>
      <c r="V152" s="503"/>
      <c r="W152" s="514"/>
      <c r="X152" s="628"/>
      <c r="AT152" s="254"/>
      <c r="AV152" s="216"/>
      <c r="AW152" s="332"/>
      <c r="AY152" s="255"/>
    </row>
    <row r="153" spans="2:51" x14ac:dyDescent="0.25">
      <c r="B153" s="332">
        <v>10.4</v>
      </c>
      <c r="C153" s="332">
        <v>87</v>
      </c>
      <c r="D153" s="332">
        <v>10.4</v>
      </c>
      <c r="E153" s="332">
        <v>2.2000000000000002</v>
      </c>
      <c r="F153" s="332">
        <v>3.6</v>
      </c>
      <c r="G153" s="332">
        <v>64</v>
      </c>
      <c r="H153" s="332">
        <v>1005</v>
      </c>
      <c r="I153" s="332">
        <v>0</v>
      </c>
      <c r="J153" s="332">
        <v>0</v>
      </c>
      <c r="K153" s="332">
        <v>0</v>
      </c>
      <c r="L153" s="332">
        <v>27.5</v>
      </c>
      <c r="M153" s="332">
        <v>77.5</v>
      </c>
      <c r="N153" s="496">
        <v>169.8</v>
      </c>
      <c r="O153" s="496">
        <v>8.8000000000000007</v>
      </c>
      <c r="P153" s="496">
        <v>10</v>
      </c>
      <c r="Q153" s="497">
        <v>0.1</v>
      </c>
      <c r="R153" s="496"/>
      <c r="S153" s="503"/>
      <c r="T153" s="513"/>
      <c r="U153" s="501" t="str">
        <f t="shared" si="6"/>
        <v/>
      </c>
      <c r="V153" s="503"/>
      <c r="W153" s="514"/>
      <c r="X153" s="628"/>
      <c r="AT153" s="254"/>
      <c r="AV153" s="216"/>
      <c r="AW153" s="332"/>
      <c r="AY153" s="255"/>
    </row>
    <row r="154" spans="2:51" x14ac:dyDescent="0.25">
      <c r="B154" s="332">
        <v>10.4</v>
      </c>
      <c r="C154" s="332">
        <v>87</v>
      </c>
      <c r="D154" s="332">
        <v>10.4</v>
      </c>
      <c r="E154" s="332">
        <v>2.5</v>
      </c>
      <c r="F154" s="332">
        <v>5.4</v>
      </c>
      <c r="G154" s="332">
        <v>100</v>
      </c>
      <c r="H154" s="332">
        <v>1004.8</v>
      </c>
      <c r="I154" s="332">
        <v>0</v>
      </c>
      <c r="J154" s="332">
        <v>0</v>
      </c>
      <c r="K154" s="332">
        <v>0</v>
      </c>
      <c r="L154" s="332">
        <v>27.5</v>
      </c>
      <c r="M154" s="332">
        <v>77.5</v>
      </c>
      <c r="N154" s="496">
        <v>169.8</v>
      </c>
      <c r="O154" s="496">
        <v>8.6999999999999993</v>
      </c>
      <c r="P154" s="496">
        <v>10</v>
      </c>
      <c r="Q154" s="497">
        <v>0.100694444444444</v>
      </c>
      <c r="R154" s="496"/>
      <c r="S154" s="503"/>
      <c r="T154" s="513"/>
      <c r="U154" s="501" t="str">
        <f t="shared" si="6"/>
        <v/>
      </c>
      <c r="V154" s="503"/>
      <c r="W154" s="514"/>
      <c r="X154" s="628"/>
      <c r="AT154" s="254"/>
      <c r="AV154" s="216"/>
      <c r="AW154" s="332"/>
      <c r="AY154" s="255"/>
    </row>
    <row r="155" spans="2:51" x14ac:dyDescent="0.25">
      <c r="B155" s="332">
        <v>10.4</v>
      </c>
      <c r="C155" s="332">
        <v>87</v>
      </c>
      <c r="D155" s="332">
        <v>10.4</v>
      </c>
      <c r="E155" s="332">
        <v>4</v>
      </c>
      <c r="F155" s="332">
        <v>7.2</v>
      </c>
      <c r="G155" s="332">
        <v>152</v>
      </c>
      <c r="H155" s="332">
        <v>1004.9</v>
      </c>
      <c r="I155" s="332">
        <v>0</v>
      </c>
      <c r="J155" s="332">
        <v>0</v>
      </c>
      <c r="K155" s="332">
        <v>0</v>
      </c>
      <c r="L155" s="332">
        <v>27.5</v>
      </c>
      <c r="M155" s="332">
        <v>77.5</v>
      </c>
      <c r="N155" s="496">
        <v>169.8</v>
      </c>
      <c r="O155" s="496">
        <v>8.6999999999999993</v>
      </c>
      <c r="P155" s="496">
        <v>10</v>
      </c>
      <c r="Q155" s="497">
        <v>0.101388888888889</v>
      </c>
      <c r="R155" s="496"/>
      <c r="S155" s="503"/>
      <c r="T155" s="513"/>
      <c r="U155" s="501" t="str">
        <f t="shared" si="6"/>
        <v/>
      </c>
      <c r="V155" s="503"/>
      <c r="W155" s="514"/>
      <c r="X155" s="628"/>
      <c r="AT155" s="254"/>
      <c r="AV155" s="216"/>
      <c r="AW155" s="332"/>
      <c r="AY155" s="255"/>
    </row>
    <row r="156" spans="2:51" x14ac:dyDescent="0.25">
      <c r="B156" s="332">
        <v>10.4</v>
      </c>
      <c r="C156" s="332">
        <v>87</v>
      </c>
      <c r="D156" s="332">
        <v>10.4</v>
      </c>
      <c r="E156" s="332">
        <v>2.2000000000000002</v>
      </c>
      <c r="F156" s="332">
        <v>3.6</v>
      </c>
      <c r="G156" s="332">
        <v>72</v>
      </c>
      <c r="H156" s="332">
        <v>1004.9</v>
      </c>
      <c r="I156" s="332">
        <v>0</v>
      </c>
      <c r="J156" s="332">
        <v>0</v>
      </c>
      <c r="K156" s="332">
        <v>0</v>
      </c>
      <c r="L156" s="332">
        <v>27.5</v>
      </c>
      <c r="M156" s="332">
        <v>77.5</v>
      </c>
      <c r="N156" s="496">
        <v>169.8</v>
      </c>
      <c r="O156" s="496">
        <v>8.8000000000000007</v>
      </c>
      <c r="P156" s="496">
        <v>10</v>
      </c>
      <c r="Q156" s="497">
        <v>0.102083333333333</v>
      </c>
      <c r="R156" s="496"/>
      <c r="S156" s="503"/>
      <c r="T156" s="513"/>
      <c r="U156" s="501" t="str">
        <f t="shared" si="6"/>
        <v/>
      </c>
      <c r="V156" s="503"/>
      <c r="W156" s="514"/>
      <c r="X156" s="628"/>
      <c r="AT156" s="254"/>
      <c r="AV156" s="216"/>
      <c r="AW156" s="332"/>
      <c r="AY156" s="255"/>
    </row>
    <row r="157" spans="2:51" x14ac:dyDescent="0.25">
      <c r="B157" s="332">
        <v>10.4</v>
      </c>
      <c r="C157" s="332">
        <v>87</v>
      </c>
      <c r="D157" s="332">
        <v>10.4</v>
      </c>
      <c r="E157" s="332">
        <v>6.1</v>
      </c>
      <c r="F157" s="332">
        <v>9.4</v>
      </c>
      <c r="G157" s="332">
        <v>82</v>
      </c>
      <c r="H157" s="332">
        <v>1004.8</v>
      </c>
      <c r="I157" s="332">
        <v>0</v>
      </c>
      <c r="J157" s="332">
        <v>0</v>
      </c>
      <c r="K157" s="332">
        <v>0</v>
      </c>
      <c r="L157" s="332">
        <v>27.5</v>
      </c>
      <c r="M157" s="332">
        <v>77.5</v>
      </c>
      <c r="N157" s="496">
        <v>169.8</v>
      </c>
      <c r="O157" s="496">
        <v>8.8000000000000007</v>
      </c>
      <c r="P157" s="496">
        <v>10</v>
      </c>
      <c r="Q157" s="497">
        <v>0.102777777777778</v>
      </c>
      <c r="R157" s="496"/>
      <c r="S157" s="503"/>
      <c r="T157" s="513"/>
      <c r="U157" s="501" t="str">
        <f t="shared" si="6"/>
        <v/>
      </c>
      <c r="V157" s="503"/>
      <c r="W157" s="514"/>
      <c r="X157" s="628"/>
      <c r="AT157" s="254"/>
      <c r="AV157" s="216"/>
      <c r="AW157" s="332"/>
      <c r="AY157" s="255"/>
    </row>
    <row r="158" spans="2:51" x14ac:dyDescent="0.25">
      <c r="B158" s="332">
        <v>10.4</v>
      </c>
      <c r="C158" s="332">
        <v>87</v>
      </c>
      <c r="D158" s="332">
        <v>10.4</v>
      </c>
      <c r="E158" s="332">
        <v>4.7</v>
      </c>
      <c r="F158" s="332">
        <v>11.2</v>
      </c>
      <c r="G158" s="332">
        <v>92</v>
      </c>
      <c r="H158" s="332">
        <v>1004.8</v>
      </c>
      <c r="I158" s="332">
        <v>0</v>
      </c>
      <c r="J158" s="332">
        <v>0</v>
      </c>
      <c r="K158" s="332">
        <v>0</v>
      </c>
      <c r="L158" s="332">
        <v>27.5</v>
      </c>
      <c r="M158" s="332">
        <v>77.5</v>
      </c>
      <c r="N158" s="496">
        <v>169.8</v>
      </c>
      <c r="O158" s="496">
        <v>8.6999999999999993</v>
      </c>
      <c r="P158" s="496">
        <v>10</v>
      </c>
      <c r="Q158" s="497">
        <v>0.10347222222222199</v>
      </c>
      <c r="R158" s="496"/>
      <c r="S158" s="503"/>
      <c r="T158" s="513"/>
      <c r="U158" s="501" t="str">
        <f t="shared" si="6"/>
        <v/>
      </c>
      <c r="V158" s="503"/>
      <c r="W158" s="514"/>
      <c r="X158" s="628"/>
      <c r="AT158" s="254"/>
      <c r="AV158" s="216"/>
      <c r="AW158" s="332"/>
      <c r="AY158" s="255"/>
    </row>
    <row r="159" spans="2:51" x14ac:dyDescent="0.25">
      <c r="B159" s="332">
        <v>10.4</v>
      </c>
      <c r="C159" s="332">
        <v>87</v>
      </c>
      <c r="D159" s="332">
        <v>10.4</v>
      </c>
      <c r="E159" s="332">
        <v>5</v>
      </c>
      <c r="F159" s="332">
        <v>7.2</v>
      </c>
      <c r="G159" s="332">
        <v>158</v>
      </c>
      <c r="H159" s="332">
        <v>1004.7</v>
      </c>
      <c r="I159" s="332">
        <v>0</v>
      </c>
      <c r="J159" s="332">
        <v>0</v>
      </c>
      <c r="K159" s="332">
        <v>0</v>
      </c>
      <c r="L159" s="332">
        <v>27.5</v>
      </c>
      <c r="M159" s="332">
        <v>77.5</v>
      </c>
      <c r="N159" s="496">
        <v>169.8</v>
      </c>
      <c r="O159" s="496">
        <v>8.8000000000000007</v>
      </c>
      <c r="P159" s="496">
        <v>10</v>
      </c>
      <c r="Q159" s="497">
        <v>0.104166666666667</v>
      </c>
      <c r="R159" s="496"/>
      <c r="S159" s="503"/>
      <c r="T159" s="513"/>
      <c r="U159" s="501" t="str">
        <f t="shared" si="6"/>
        <v/>
      </c>
      <c r="V159" s="503"/>
      <c r="W159" s="514"/>
      <c r="X159" s="628"/>
      <c r="AT159" s="254"/>
      <c r="AV159" s="216"/>
      <c r="AW159" s="332"/>
      <c r="AY159" s="255"/>
    </row>
    <row r="160" spans="2:51" x14ac:dyDescent="0.25">
      <c r="B160" s="332">
        <v>10.4</v>
      </c>
      <c r="C160" s="332">
        <v>87</v>
      </c>
      <c r="D160" s="332">
        <v>10.4</v>
      </c>
      <c r="E160" s="332">
        <v>6.8</v>
      </c>
      <c r="F160" s="332">
        <v>11.2</v>
      </c>
      <c r="G160" s="332">
        <v>76</v>
      </c>
      <c r="H160" s="332">
        <v>1004.9</v>
      </c>
      <c r="I160" s="332">
        <v>0</v>
      </c>
      <c r="J160" s="332">
        <v>0</v>
      </c>
      <c r="K160" s="332">
        <v>0</v>
      </c>
      <c r="L160" s="332">
        <v>27.5</v>
      </c>
      <c r="M160" s="332">
        <v>77.5</v>
      </c>
      <c r="N160" s="496">
        <v>169.8</v>
      </c>
      <c r="O160" s="496">
        <v>8.8000000000000007</v>
      </c>
      <c r="P160" s="496">
        <v>10</v>
      </c>
      <c r="Q160" s="497">
        <v>0.104861111111111</v>
      </c>
      <c r="R160" s="496"/>
      <c r="S160" s="503"/>
      <c r="T160" s="513"/>
      <c r="U160" s="501" t="str">
        <f t="shared" si="6"/>
        <v/>
      </c>
      <c r="V160" s="503"/>
      <c r="W160" s="514"/>
      <c r="X160" s="628"/>
      <c r="AT160" s="254"/>
      <c r="AV160" s="216"/>
      <c r="AW160" s="332"/>
      <c r="AY160" s="255"/>
    </row>
    <row r="161" spans="2:51" x14ac:dyDescent="0.25">
      <c r="B161" s="332">
        <v>10.4</v>
      </c>
      <c r="C161" s="332">
        <v>87</v>
      </c>
      <c r="D161" s="332">
        <v>10.4</v>
      </c>
      <c r="E161" s="332">
        <v>4</v>
      </c>
      <c r="F161" s="332">
        <v>5.4</v>
      </c>
      <c r="G161" s="332">
        <v>127</v>
      </c>
      <c r="H161" s="332">
        <v>1004.7</v>
      </c>
      <c r="I161" s="332">
        <v>0</v>
      </c>
      <c r="J161" s="332">
        <v>0</v>
      </c>
      <c r="K161" s="332">
        <v>0</v>
      </c>
      <c r="L161" s="332">
        <v>27.5</v>
      </c>
      <c r="M161" s="332">
        <v>77.5</v>
      </c>
      <c r="N161" s="496">
        <v>169.8</v>
      </c>
      <c r="O161" s="496">
        <v>8.8000000000000007</v>
      </c>
      <c r="P161" s="496">
        <v>10</v>
      </c>
      <c r="Q161" s="497">
        <v>0.105555555555556</v>
      </c>
      <c r="R161" s="496"/>
      <c r="S161" s="503"/>
      <c r="T161" s="513"/>
      <c r="U161" s="501" t="str">
        <f t="shared" si="6"/>
        <v/>
      </c>
      <c r="V161" s="503"/>
      <c r="W161" s="514"/>
      <c r="X161" s="628"/>
      <c r="AT161" s="254"/>
      <c r="AV161" s="216"/>
      <c r="AW161" s="332"/>
      <c r="AY161" s="255"/>
    </row>
    <row r="162" spans="2:51" x14ac:dyDescent="0.25">
      <c r="B162" s="332">
        <v>10.5</v>
      </c>
      <c r="C162" s="332">
        <v>87</v>
      </c>
      <c r="D162" s="332">
        <v>10.5</v>
      </c>
      <c r="E162" s="332">
        <v>7.2</v>
      </c>
      <c r="F162" s="332">
        <v>9.4</v>
      </c>
      <c r="G162" s="332">
        <v>80</v>
      </c>
      <c r="H162" s="332">
        <v>1004.6</v>
      </c>
      <c r="I162" s="332">
        <v>0</v>
      </c>
      <c r="J162" s="332">
        <v>0</v>
      </c>
      <c r="K162" s="332">
        <v>0</v>
      </c>
      <c r="L162" s="332">
        <v>27.5</v>
      </c>
      <c r="M162" s="332">
        <v>77.5</v>
      </c>
      <c r="N162" s="496">
        <v>169.8</v>
      </c>
      <c r="O162" s="496">
        <v>8.8000000000000007</v>
      </c>
      <c r="P162" s="496">
        <v>10</v>
      </c>
      <c r="Q162" s="497">
        <v>0.10625</v>
      </c>
      <c r="R162" s="496"/>
      <c r="S162" s="503"/>
      <c r="T162" s="513"/>
      <c r="U162" s="501" t="str">
        <f t="shared" si="6"/>
        <v/>
      </c>
      <c r="V162" s="503"/>
      <c r="W162" s="514"/>
      <c r="X162" s="628"/>
      <c r="AT162" s="254"/>
      <c r="AV162" s="216"/>
      <c r="AW162" s="332"/>
      <c r="AY162" s="255"/>
    </row>
    <row r="163" spans="2:51" x14ac:dyDescent="0.25">
      <c r="B163" s="332">
        <v>10.5</v>
      </c>
      <c r="C163" s="332">
        <v>87</v>
      </c>
      <c r="D163" s="332">
        <v>10.5</v>
      </c>
      <c r="E163" s="332">
        <v>3.2</v>
      </c>
      <c r="F163" s="332">
        <v>5.4</v>
      </c>
      <c r="G163" s="332">
        <v>71</v>
      </c>
      <c r="H163" s="332">
        <v>1004.6</v>
      </c>
      <c r="I163" s="332">
        <v>0</v>
      </c>
      <c r="J163" s="332">
        <v>0</v>
      </c>
      <c r="K163" s="332">
        <v>0</v>
      </c>
      <c r="L163" s="332">
        <v>27.5</v>
      </c>
      <c r="M163" s="332">
        <v>77.5</v>
      </c>
      <c r="N163" s="496">
        <v>169.8</v>
      </c>
      <c r="O163" s="496">
        <v>8.8000000000000007</v>
      </c>
      <c r="P163" s="496">
        <v>10</v>
      </c>
      <c r="Q163" s="497">
        <v>0.106944444444444</v>
      </c>
      <c r="R163" s="496"/>
      <c r="S163" s="503"/>
      <c r="T163" s="513"/>
      <c r="U163" s="501" t="str">
        <f t="shared" si="6"/>
        <v/>
      </c>
      <c r="V163" s="503"/>
      <c r="W163" s="514"/>
      <c r="X163" s="628"/>
      <c r="AT163" s="254"/>
      <c r="AV163" s="216"/>
      <c r="AW163" s="332"/>
      <c r="AY163" s="255"/>
    </row>
    <row r="164" spans="2:51" x14ac:dyDescent="0.25">
      <c r="B164" s="332">
        <v>10.5</v>
      </c>
      <c r="C164" s="332">
        <v>87</v>
      </c>
      <c r="D164" s="332">
        <v>10.5</v>
      </c>
      <c r="E164" s="332">
        <v>4.7</v>
      </c>
      <c r="F164" s="332">
        <v>7.2</v>
      </c>
      <c r="G164" s="332">
        <v>88</v>
      </c>
      <c r="H164" s="332">
        <v>1004.6</v>
      </c>
      <c r="I164" s="332">
        <v>0</v>
      </c>
      <c r="J164" s="332">
        <v>0</v>
      </c>
      <c r="K164" s="332">
        <v>0</v>
      </c>
      <c r="L164" s="332">
        <v>27.5</v>
      </c>
      <c r="M164" s="332">
        <v>77.5</v>
      </c>
      <c r="N164" s="496">
        <v>169.8</v>
      </c>
      <c r="O164" s="496">
        <v>8.8000000000000007</v>
      </c>
      <c r="P164" s="496">
        <v>10</v>
      </c>
      <c r="Q164" s="497">
        <v>0.10763888888888901</v>
      </c>
      <c r="R164" s="496"/>
      <c r="S164" s="503"/>
      <c r="T164" s="513"/>
      <c r="U164" s="501" t="str">
        <f t="shared" si="6"/>
        <v/>
      </c>
      <c r="V164" s="503"/>
      <c r="W164" s="514"/>
      <c r="X164" s="628"/>
      <c r="AT164" s="254"/>
      <c r="AV164" s="216"/>
      <c r="AW164" s="332"/>
      <c r="AY164" s="255"/>
    </row>
    <row r="165" spans="2:51" x14ac:dyDescent="0.25">
      <c r="B165" s="332">
        <v>10.5</v>
      </c>
      <c r="C165" s="332">
        <v>87</v>
      </c>
      <c r="D165" s="332">
        <v>10.5</v>
      </c>
      <c r="E165" s="332">
        <v>6.1</v>
      </c>
      <c r="F165" s="332">
        <v>13</v>
      </c>
      <c r="G165" s="332">
        <v>60</v>
      </c>
      <c r="H165" s="332">
        <v>1004.6</v>
      </c>
      <c r="I165" s="332">
        <v>0</v>
      </c>
      <c r="J165" s="332">
        <v>0</v>
      </c>
      <c r="K165" s="332">
        <v>0</v>
      </c>
      <c r="L165" s="332">
        <v>27.5</v>
      </c>
      <c r="M165" s="332">
        <v>77.5</v>
      </c>
      <c r="N165" s="496">
        <v>169.8</v>
      </c>
      <c r="O165" s="496">
        <v>8.8000000000000007</v>
      </c>
      <c r="P165" s="496">
        <v>10</v>
      </c>
      <c r="Q165" s="497">
        <v>0.108333333333333</v>
      </c>
      <c r="R165" s="496"/>
      <c r="S165" s="503"/>
      <c r="T165" s="513"/>
      <c r="U165" s="501" t="str">
        <f t="shared" si="6"/>
        <v/>
      </c>
      <c r="V165" s="503"/>
      <c r="W165" s="514"/>
      <c r="X165" s="628"/>
      <c r="AT165" s="254"/>
      <c r="AV165" s="216"/>
      <c r="AW165" s="332"/>
      <c r="AY165" s="255"/>
    </row>
    <row r="166" spans="2:51" x14ac:dyDescent="0.25">
      <c r="B166" s="332">
        <v>10.5</v>
      </c>
      <c r="C166" s="332">
        <v>87</v>
      </c>
      <c r="D166" s="332">
        <v>10.5</v>
      </c>
      <c r="E166" s="332">
        <v>1.4</v>
      </c>
      <c r="F166" s="332">
        <v>3.6</v>
      </c>
      <c r="G166" s="332">
        <v>210</v>
      </c>
      <c r="H166" s="332">
        <v>1004.4</v>
      </c>
      <c r="I166" s="332">
        <v>0</v>
      </c>
      <c r="J166" s="332">
        <v>0</v>
      </c>
      <c r="K166" s="332">
        <v>0</v>
      </c>
      <c r="L166" s="332">
        <v>27.5</v>
      </c>
      <c r="M166" s="332">
        <v>77.5</v>
      </c>
      <c r="N166" s="496">
        <v>169.8</v>
      </c>
      <c r="O166" s="496">
        <v>8.9</v>
      </c>
      <c r="P166" s="496">
        <v>10</v>
      </c>
      <c r="Q166" s="497">
        <v>0.109027777777778</v>
      </c>
      <c r="R166" s="496"/>
      <c r="S166" s="503"/>
      <c r="T166" s="513"/>
      <c r="U166" s="501" t="str">
        <f t="shared" si="6"/>
        <v/>
      </c>
      <c r="V166" s="503"/>
      <c r="W166" s="514"/>
      <c r="X166" s="628"/>
      <c r="AT166" s="254"/>
      <c r="AV166" s="216"/>
      <c r="AW166" s="332"/>
      <c r="AY166" s="255"/>
    </row>
    <row r="167" spans="2:51" x14ac:dyDescent="0.25">
      <c r="B167" s="332">
        <v>10.5</v>
      </c>
      <c r="C167" s="332">
        <v>87</v>
      </c>
      <c r="D167" s="332">
        <v>10.5</v>
      </c>
      <c r="E167" s="332">
        <v>3.6</v>
      </c>
      <c r="F167" s="332">
        <v>7.2</v>
      </c>
      <c r="G167" s="332">
        <v>94</v>
      </c>
      <c r="H167" s="332">
        <v>1004.2</v>
      </c>
      <c r="I167" s="332">
        <v>0</v>
      </c>
      <c r="J167" s="332">
        <v>0</v>
      </c>
      <c r="K167" s="332">
        <v>0</v>
      </c>
      <c r="L167" s="332">
        <v>27.5</v>
      </c>
      <c r="M167" s="332">
        <v>77.5</v>
      </c>
      <c r="N167" s="496">
        <v>169.8</v>
      </c>
      <c r="O167" s="496">
        <v>8.8000000000000007</v>
      </c>
      <c r="P167" s="496">
        <v>10</v>
      </c>
      <c r="Q167" s="497">
        <v>0.109722222222222</v>
      </c>
      <c r="R167" s="496"/>
      <c r="S167" s="503"/>
      <c r="T167" s="513"/>
      <c r="U167" s="501" t="str">
        <f t="shared" si="6"/>
        <v/>
      </c>
      <c r="V167" s="503"/>
      <c r="W167" s="514"/>
      <c r="X167" s="628"/>
      <c r="AT167" s="254"/>
      <c r="AV167" s="216"/>
      <c r="AW167" s="332"/>
      <c r="AY167" s="255"/>
    </row>
    <row r="168" spans="2:51" x14ac:dyDescent="0.25">
      <c r="B168" s="332">
        <v>10.4</v>
      </c>
      <c r="C168" s="332">
        <v>87</v>
      </c>
      <c r="D168" s="332">
        <v>10.4</v>
      </c>
      <c r="E168" s="332">
        <v>8.3000000000000007</v>
      </c>
      <c r="F168" s="332">
        <v>11.2</v>
      </c>
      <c r="G168" s="332">
        <v>76</v>
      </c>
      <c r="H168" s="332">
        <v>1004.4</v>
      </c>
      <c r="I168" s="332">
        <v>0</v>
      </c>
      <c r="J168" s="332">
        <v>0</v>
      </c>
      <c r="K168" s="332">
        <v>0</v>
      </c>
      <c r="L168" s="332">
        <v>27.5</v>
      </c>
      <c r="M168" s="332">
        <v>77.5</v>
      </c>
      <c r="N168" s="496">
        <v>169.8</v>
      </c>
      <c r="O168" s="496">
        <v>8.8000000000000007</v>
      </c>
      <c r="P168" s="496">
        <v>10</v>
      </c>
      <c r="Q168" s="497">
        <v>0.110416666666667</v>
      </c>
      <c r="R168" s="496"/>
      <c r="S168" s="503"/>
      <c r="T168" s="513"/>
      <c r="U168" s="501" t="str">
        <f t="shared" si="6"/>
        <v/>
      </c>
      <c r="V168" s="503"/>
      <c r="W168" s="514"/>
      <c r="X168" s="628"/>
      <c r="AT168" s="254"/>
      <c r="AV168" s="216"/>
      <c r="AW168" s="332"/>
      <c r="AY168" s="255"/>
    </row>
    <row r="169" spans="2:51" x14ac:dyDescent="0.25">
      <c r="B169" s="332">
        <v>10.4</v>
      </c>
      <c r="C169" s="332">
        <v>87</v>
      </c>
      <c r="D169" s="332">
        <v>10.4</v>
      </c>
      <c r="E169" s="332">
        <v>1.8</v>
      </c>
      <c r="F169" s="332">
        <v>7.2</v>
      </c>
      <c r="G169" s="332">
        <v>49</v>
      </c>
      <c r="H169" s="332">
        <v>1004.3</v>
      </c>
      <c r="I169" s="332">
        <v>0</v>
      </c>
      <c r="J169" s="332">
        <v>0</v>
      </c>
      <c r="K169" s="332">
        <v>0</v>
      </c>
      <c r="L169" s="332">
        <v>27.5</v>
      </c>
      <c r="M169" s="332">
        <v>77.5</v>
      </c>
      <c r="N169" s="496">
        <v>169.8</v>
      </c>
      <c r="O169" s="496">
        <v>8.8000000000000007</v>
      </c>
      <c r="P169" s="496">
        <v>10</v>
      </c>
      <c r="Q169" s="497">
        <v>0.11111111111111099</v>
      </c>
      <c r="R169" s="496"/>
      <c r="S169" s="503"/>
      <c r="T169" s="513"/>
      <c r="U169" s="501" t="str">
        <f t="shared" si="6"/>
        <v/>
      </c>
      <c r="V169" s="503"/>
      <c r="W169" s="514"/>
      <c r="X169" s="628"/>
      <c r="AT169" s="254"/>
      <c r="AV169" s="216"/>
      <c r="AW169" s="332"/>
      <c r="AY169" s="255"/>
    </row>
    <row r="170" spans="2:51" x14ac:dyDescent="0.25">
      <c r="B170" s="332">
        <v>10.4</v>
      </c>
      <c r="C170" s="332">
        <v>87</v>
      </c>
      <c r="D170" s="332">
        <v>10.4</v>
      </c>
      <c r="E170" s="332">
        <v>2.5</v>
      </c>
      <c r="F170" s="332">
        <v>3.6</v>
      </c>
      <c r="G170" s="332">
        <v>51</v>
      </c>
      <c r="H170" s="332">
        <v>1004.3</v>
      </c>
      <c r="I170" s="332">
        <v>0</v>
      </c>
      <c r="J170" s="332">
        <v>0</v>
      </c>
      <c r="K170" s="332">
        <v>0</v>
      </c>
      <c r="L170" s="332">
        <v>27.5</v>
      </c>
      <c r="M170" s="332">
        <v>77.5</v>
      </c>
      <c r="N170" s="496">
        <v>169.8</v>
      </c>
      <c r="O170" s="496">
        <v>8.8000000000000007</v>
      </c>
      <c r="P170" s="496">
        <v>10</v>
      </c>
      <c r="Q170" s="497">
        <v>0.111805555555556</v>
      </c>
      <c r="R170" s="496"/>
      <c r="S170" s="503"/>
      <c r="T170" s="513"/>
      <c r="U170" s="501" t="str">
        <f t="shared" si="6"/>
        <v/>
      </c>
      <c r="V170" s="503"/>
      <c r="W170" s="514"/>
      <c r="X170" s="628"/>
      <c r="AT170" s="254"/>
      <c r="AV170" s="216"/>
      <c r="AW170" s="332"/>
      <c r="AY170" s="255"/>
    </row>
    <row r="171" spans="2:51" x14ac:dyDescent="0.25">
      <c r="B171" s="332">
        <v>10.4</v>
      </c>
      <c r="C171" s="332">
        <v>87</v>
      </c>
      <c r="D171" s="332">
        <v>10.4</v>
      </c>
      <c r="E171" s="332">
        <v>4</v>
      </c>
      <c r="F171" s="332">
        <v>7.2</v>
      </c>
      <c r="G171" s="332">
        <v>195</v>
      </c>
      <c r="H171" s="332">
        <v>1004.2</v>
      </c>
      <c r="I171" s="332">
        <v>0</v>
      </c>
      <c r="J171" s="332">
        <v>0</v>
      </c>
      <c r="K171" s="332">
        <v>0</v>
      </c>
      <c r="L171" s="332">
        <v>27.5</v>
      </c>
      <c r="M171" s="332">
        <v>77.5</v>
      </c>
      <c r="N171" s="496">
        <v>169.8</v>
      </c>
      <c r="O171" s="496">
        <v>8.8000000000000007</v>
      </c>
      <c r="P171" s="496">
        <v>10</v>
      </c>
      <c r="Q171" s="497">
        <v>0.1125</v>
      </c>
      <c r="R171" s="496"/>
      <c r="S171" s="503"/>
      <c r="T171" s="513"/>
      <c r="U171" s="501" t="str">
        <f t="shared" si="6"/>
        <v/>
      </c>
      <c r="V171" s="503"/>
      <c r="W171" s="514"/>
      <c r="X171" s="628"/>
      <c r="AT171" s="254"/>
      <c r="AV171" s="216"/>
      <c r="AW171" s="332"/>
      <c r="AY171" s="255"/>
    </row>
    <row r="172" spans="2:51" x14ac:dyDescent="0.25">
      <c r="B172" s="332">
        <v>10.4</v>
      </c>
      <c r="C172" s="332">
        <v>87</v>
      </c>
      <c r="D172" s="332">
        <v>10.4</v>
      </c>
      <c r="E172" s="332">
        <v>7.9</v>
      </c>
      <c r="F172" s="332">
        <v>11.2</v>
      </c>
      <c r="G172" s="332">
        <v>92</v>
      </c>
      <c r="H172" s="332">
        <v>1004</v>
      </c>
      <c r="I172" s="332">
        <v>0</v>
      </c>
      <c r="J172" s="332">
        <v>0</v>
      </c>
      <c r="K172" s="332">
        <v>0</v>
      </c>
      <c r="L172" s="332">
        <v>27.5</v>
      </c>
      <c r="M172" s="332">
        <v>77.5</v>
      </c>
      <c r="N172" s="496">
        <v>169.8</v>
      </c>
      <c r="O172" s="496">
        <v>8.8000000000000007</v>
      </c>
      <c r="P172" s="496">
        <v>10</v>
      </c>
      <c r="Q172" s="497">
        <v>0.113194444444444</v>
      </c>
      <c r="R172" s="496"/>
      <c r="S172" s="503"/>
      <c r="T172" s="513"/>
      <c r="U172" s="501" t="str">
        <f t="shared" si="6"/>
        <v/>
      </c>
      <c r="V172" s="503"/>
      <c r="W172" s="514"/>
      <c r="X172" s="628"/>
      <c r="AT172" s="254"/>
      <c r="AV172" s="216"/>
      <c r="AW172" s="332"/>
      <c r="AY172" s="255"/>
    </row>
    <row r="173" spans="2:51" x14ac:dyDescent="0.25">
      <c r="B173" s="332">
        <v>10.4</v>
      </c>
      <c r="C173" s="332">
        <v>87</v>
      </c>
      <c r="D173" s="332">
        <v>10.4</v>
      </c>
      <c r="E173" s="332">
        <v>2.9</v>
      </c>
      <c r="F173" s="332">
        <v>5.4</v>
      </c>
      <c r="G173" s="332">
        <v>91</v>
      </c>
      <c r="H173" s="332">
        <v>1004</v>
      </c>
      <c r="I173" s="332">
        <v>0</v>
      </c>
      <c r="J173" s="332">
        <v>0</v>
      </c>
      <c r="K173" s="332">
        <v>0</v>
      </c>
      <c r="L173" s="332">
        <v>27.5</v>
      </c>
      <c r="M173" s="332">
        <v>77.5</v>
      </c>
      <c r="N173" s="496">
        <v>169.8</v>
      </c>
      <c r="O173" s="496">
        <v>8.8000000000000007</v>
      </c>
      <c r="P173" s="496">
        <v>10</v>
      </c>
      <c r="Q173" s="497">
        <v>0.113888888888889</v>
      </c>
      <c r="R173" s="496"/>
      <c r="S173" s="503"/>
      <c r="T173" s="513"/>
      <c r="U173" s="501" t="str">
        <f t="shared" si="6"/>
        <v/>
      </c>
      <c r="V173" s="503"/>
      <c r="W173" s="514"/>
      <c r="X173" s="628"/>
      <c r="AT173" s="254"/>
      <c r="AV173" s="216"/>
      <c r="AW173" s="332"/>
      <c r="AY173" s="255"/>
    </row>
    <row r="174" spans="2:51" x14ac:dyDescent="0.25">
      <c r="B174" s="332">
        <v>10.4</v>
      </c>
      <c r="C174" s="332">
        <v>87</v>
      </c>
      <c r="D174" s="332">
        <v>10.4</v>
      </c>
      <c r="E174" s="332">
        <v>1.4</v>
      </c>
      <c r="F174" s="332">
        <v>1.8</v>
      </c>
      <c r="G174" s="332">
        <v>78</v>
      </c>
      <c r="H174" s="332">
        <v>1003.7</v>
      </c>
      <c r="I174" s="332">
        <v>0</v>
      </c>
      <c r="J174" s="332">
        <v>0</v>
      </c>
      <c r="K174" s="332">
        <v>0</v>
      </c>
      <c r="L174" s="332">
        <v>27.5</v>
      </c>
      <c r="M174" s="332">
        <v>77.5</v>
      </c>
      <c r="N174" s="496">
        <v>169.8</v>
      </c>
      <c r="O174" s="496">
        <v>8.8000000000000007</v>
      </c>
      <c r="P174" s="496">
        <v>10</v>
      </c>
      <c r="Q174" s="497">
        <v>0.114583333333333</v>
      </c>
      <c r="R174" s="496"/>
      <c r="S174" s="503"/>
      <c r="T174" s="513"/>
      <c r="U174" s="501" t="str">
        <f t="shared" si="6"/>
        <v/>
      </c>
      <c r="V174" s="503"/>
      <c r="W174" s="514"/>
      <c r="X174" s="628"/>
      <c r="AT174" s="254"/>
      <c r="AV174" s="216"/>
      <c r="AW174" s="332"/>
      <c r="AY174" s="255"/>
    </row>
    <row r="175" spans="2:51" x14ac:dyDescent="0.25">
      <c r="B175" s="332">
        <v>10.4</v>
      </c>
      <c r="C175" s="332">
        <v>87</v>
      </c>
      <c r="D175" s="332">
        <v>10.4</v>
      </c>
      <c r="E175" s="332">
        <v>0.7</v>
      </c>
      <c r="F175" s="332">
        <v>1.8</v>
      </c>
      <c r="G175" s="332">
        <v>41</v>
      </c>
      <c r="H175" s="332">
        <v>1004</v>
      </c>
      <c r="I175" s="332">
        <v>0</v>
      </c>
      <c r="J175" s="332">
        <v>0</v>
      </c>
      <c r="K175" s="332">
        <v>0</v>
      </c>
      <c r="L175" s="332">
        <v>27.5</v>
      </c>
      <c r="M175" s="332">
        <v>77.5</v>
      </c>
      <c r="N175" s="496">
        <v>169.8</v>
      </c>
      <c r="O175" s="496">
        <v>8.8000000000000007</v>
      </c>
      <c r="P175" s="496">
        <v>10</v>
      </c>
      <c r="Q175" s="497">
        <v>0.11527777777777801</v>
      </c>
      <c r="R175" s="496"/>
      <c r="S175" s="503"/>
      <c r="T175" s="513"/>
      <c r="U175" s="501" t="str">
        <f t="shared" si="6"/>
        <v/>
      </c>
      <c r="V175" s="503"/>
      <c r="W175" s="514"/>
      <c r="X175" s="628"/>
      <c r="AT175" s="254"/>
      <c r="AV175" s="216"/>
      <c r="AW175" s="332"/>
      <c r="AY175" s="255"/>
    </row>
    <row r="176" spans="2:51" x14ac:dyDescent="0.25">
      <c r="B176" s="332">
        <v>10.4</v>
      </c>
      <c r="C176" s="332">
        <v>87</v>
      </c>
      <c r="D176" s="332">
        <v>10.4</v>
      </c>
      <c r="E176" s="332">
        <v>6.5</v>
      </c>
      <c r="F176" s="332">
        <v>11.2</v>
      </c>
      <c r="G176" s="332">
        <v>189</v>
      </c>
      <c r="H176" s="332">
        <v>1004</v>
      </c>
      <c r="I176" s="332">
        <v>0</v>
      </c>
      <c r="J176" s="332">
        <v>0</v>
      </c>
      <c r="K176" s="332">
        <v>0</v>
      </c>
      <c r="L176" s="332">
        <v>27.5</v>
      </c>
      <c r="M176" s="332">
        <v>77.5</v>
      </c>
      <c r="N176" s="496">
        <v>169.8</v>
      </c>
      <c r="O176" s="496">
        <v>8.8000000000000007</v>
      </c>
      <c r="P176" s="496">
        <v>10</v>
      </c>
      <c r="Q176" s="497">
        <v>0.115972222222222</v>
      </c>
      <c r="R176" s="496"/>
      <c r="S176" s="503"/>
      <c r="T176" s="513"/>
      <c r="U176" s="501" t="str">
        <f t="shared" si="6"/>
        <v/>
      </c>
      <c r="V176" s="503"/>
      <c r="W176" s="514"/>
      <c r="X176" s="628"/>
      <c r="AT176" s="254"/>
      <c r="AV176" s="216"/>
      <c r="AW176" s="332"/>
      <c r="AY176" s="255"/>
    </row>
    <row r="177" spans="2:51" x14ac:dyDescent="0.25">
      <c r="B177" s="332">
        <v>10.4</v>
      </c>
      <c r="C177" s="332">
        <v>87</v>
      </c>
      <c r="D177" s="332">
        <v>10.4</v>
      </c>
      <c r="E177" s="332">
        <v>5</v>
      </c>
      <c r="F177" s="332">
        <v>7.2</v>
      </c>
      <c r="G177" s="332">
        <v>102</v>
      </c>
      <c r="H177" s="332">
        <v>1003.7</v>
      </c>
      <c r="I177" s="332">
        <v>0</v>
      </c>
      <c r="J177" s="332">
        <v>0</v>
      </c>
      <c r="K177" s="332">
        <v>0</v>
      </c>
      <c r="L177" s="332">
        <v>27.5</v>
      </c>
      <c r="M177" s="332">
        <v>77.5</v>
      </c>
      <c r="N177" s="496">
        <v>169.8</v>
      </c>
      <c r="O177" s="496">
        <v>8.8000000000000007</v>
      </c>
      <c r="P177" s="496">
        <v>10</v>
      </c>
      <c r="Q177" s="497">
        <v>0.116666666666667</v>
      </c>
      <c r="R177" s="496"/>
      <c r="S177" s="503"/>
      <c r="T177" s="513"/>
      <c r="U177" s="501" t="str">
        <f t="shared" si="6"/>
        <v/>
      </c>
      <c r="V177" s="503"/>
      <c r="W177" s="514"/>
      <c r="X177" s="628"/>
      <c r="AT177" s="254"/>
      <c r="AV177" s="216"/>
      <c r="AW177" s="332"/>
      <c r="AY177" s="255"/>
    </row>
    <row r="178" spans="2:51" x14ac:dyDescent="0.25">
      <c r="B178" s="332">
        <v>10.4</v>
      </c>
      <c r="C178" s="332">
        <v>87</v>
      </c>
      <c r="D178" s="332">
        <v>10.4</v>
      </c>
      <c r="E178" s="332">
        <v>2.9</v>
      </c>
      <c r="F178" s="332">
        <v>5.4</v>
      </c>
      <c r="G178" s="332">
        <v>76</v>
      </c>
      <c r="H178" s="332">
        <v>1003.8</v>
      </c>
      <c r="I178" s="332">
        <v>0</v>
      </c>
      <c r="J178" s="332">
        <v>0</v>
      </c>
      <c r="K178" s="332">
        <v>0</v>
      </c>
      <c r="L178" s="332">
        <v>27.5</v>
      </c>
      <c r="M178" s="332">
        <v>77.5</v>
      </c>
      <c r="N178" s="496">
        <v>169.8</v>
      </c>
      <c r="O178" s="496">
        <v>8.8000000000000007</v>
      </c>
      <c r="P178" s="496">
        <v>10</v>
      </c>
      <c r="Q178" s="497">
        <v>0.117361111111111</v>
      </c>
      <c r="R178" s="496"/>
      <c r="S178" s="503"/>
      <c r="T178" s="513"/>
      <c r="U178" s="501" t="str">
        <f t="shared" si="6"/>
        <v/>
      </c>
      <c r="V178" s="503"/>
      <c r="W178" s="514"/>
      <c r="X178" s="628"/>
      <c r="AT178" s="254"/>
      <c r="AV178" s="216"/>
      <c r="AW178" s="332"/>
      <c r="AY178" s="255"/>
    </row>
    <row r="179" spans="2:51" x14ac:dyDescent="0.25">
      <c r="B179" s="332">
        <v>10.4</v>
      </c>
      <c r="C179" s="332">
        <v>87</v>
      </c>
      <c r="D179" s="332">
        <v>10.4</v>
      </c>
      <c r="E179" s="332">
        <v>3.2</v>
      </c>
      <c r="F179" s="332">
        <v>5.4</v>
      </c>
      <c r="G179" s="332">
        <v>69</v>
      </c>
      <c r="H179" s="332">
        <v>1003.9</v>
      </c>
      <c r="I179" s="332">
        <v>0</v>
      </c>
      <c r="J179" s="332">
        <v>0</v>
      </c>
      <c r="K179" s="332">
        <v>0</v>
      </c>
      <c r="L179" s="332">
        <v>27.5</v>
      </c>
      <c r="M179" s="332">
        <v>77.5</v>
      </c>
      <c r="N179" s="496">
        <v>169.8</v>
      </c>
      <c r="O179" s="496">
        <v>8.8000000000000007</v>
      </c>
      <c r="P179" s="496">
        <v>10</v>
      </c>
      <c r="Q179" s="497">
        <v>0.118055555555556</v>
      </c>
      <c r="R179" s="496"/>
      <c r="S179" s="503"/>
      <c r="T179" s="513"/>
      <c r="U179" s="501" t="str">
        <f t="shared" si="6"/>
        <v/>
      </c>
      <c r="V179" s="503"/>
      <c r="W179" s="514"/>
      <c r="X179" s="628"/>
      <c r="AT179" s="254"/>
      <c r="AV179" s="216"/>
      <c r="AW179" s="332"/>
      <c r="AY179" s="255"/>
    </row>
    <row r="180" spans="2:51" x14ac:dyDescent="0.25">
      <c r="B180" s="332">
        <v>10.4</v>
      </c>
      <c r="C180" s="332">
        <v>87</v>
      </c>
      <c r="D180" s="332">
        <v>10.4</v>
      </c>
      <c r="E180" s="332">
        <v>2.9</v>
      </c>
      <c r="F180" s="332">
        <v>5.4</v>
      </c>
      <c r="G180" s="332">
        <v>75</v>
      </c>
      <c r="H180" s="332">
        <v>1003.8</v>
      </c>
      <c r="I180" s="332">
        <v>0</v>
      </c>
      <c r="J180" s="332">
        <v>0</v>
      </c>
      <c r="K180" s="332">
        <v>0</v>
      </c>
      <c r="L180" s="332">
        <v>27.5</v>
      </c>
      <c r="M180" s="332">
        <v>77.5</v>
      </c>
      <c r="N180" s="496">
        <v>169.8</v>
      </c>
      <c r="O180" s="496">
        <v>8.8000000000000007</v>
      </c>
      <c r="P180" s="496">
        <v>10</v>
      </c>
      <c r="Q180" s="497">
        <v>0.11874999999999999</v>
      </c>
      <c r="R180" s="496"/>
      <c r="S180" s="503"/>
      <c r="T180" s="513"/>
      <c r="U180" s="501" t="str">
        <f t="shared" si="6"/>
        <v/>
      </c>
      <c r="V180" s="503"/>
      <c r="W180" s="514"/>
      <c r="X180" s="628"/>
      <c r="AT180" s="254"/>
      <c r="AV180" s="216"/>
      <c r="AW180" s="332"/>
      <c r="AY180" s="255"/>
    </row>
    <row r="181" spans="2:51" x14ac:dyDescent="0.25">
      <c r="B181" s="332">
        <v>10.4</v>
      </c>
      <c r="C181" s="332">
        <v>87</v>
      </c>
      <c r="D181" s="332">
        <v>10.4</v>
      </c>
      <c r="E181" s="332">
        <v>4.3</v>
      </c>
      <c r="F181" s="332">
        <v>7.2</v>
      </c>
      <c r="G181" s="332">
        <v>40</v>
      </c>
      <c r="H181" s="332">
        <v>1003.6</v>
      </c>
      <c r="I181" s="332">
        <v>0</v>
      </c>
      <c r="J181" s="332">
        <v>0</v>
      </c>
      <c r="K181" s="332">
        <v>0</v>
      </c>
      <c r="L181" s="332">
        <v>27.5</v>
      </c>
      <c r="M181" s="332">
        <v>77.5</v>
      </c>
      <c r="N181" s="496">
        <v>169.8</v>
      </c>
      <c r="O181" s="496">
        <v>8.8000000000000007</v>
      </c>
      <c r="P181" s="496">
        <v>10</v>
      </c>
      <c r="Q181" s="497">
        <v>0.11944444444444401</v>
      </c>
      <c r="R181" s="496"/>
      <c r="S181" s="503"/>
      <c r="T181" s="513"/>
      <c r="U181" s="501" t="str">
        <f t="shared" si="6"/>
        <v/>
      </c>
      <c r="V181" s="503"/>
      <c r="W181" s="514"/>
      <c r="X181" s="628"/>
      <c r="AT181" s="254"/>
      <c r="AV181" s="216"/>
      <c r="AW181" s="332"/>
      <c r="AY181" s="255"/>
    </row>
    <row r="182" spans="2:51" x14ac:dyDescent="0.25">
      <c r="B182" s="332">
        <v>10.4</v>
      </c>
      <c r="C182" s="332">
        <v>87</v>
      </c>
      <c r="D182" s="332">
        <v>10.4</v>
      </c>
      <c r="E182" s="332">
        <v>2.2000000000000002</v>
      </c>
      <c r="F182" s="332">
        <v>5.4</v>
      </c>
      <c r="G182" s="332">
        <v>31</v>
      </c>
      <c r="H182" s="332">
        <v>1003.6</v>
      </c>
      <c r="I182" s="332">
        <v>0</v>
      </c>
      <c r="J182" s="332">
        <v>0</v>
      </c>
      <c r="K182" s="332">
        <v>0</v>
      </c>
      <c r="L182" s="332">
        <v>27.5</v>
      </c>
      <c r="M182" s="332">
        <v>77.5</v>
      </c>
      <c r="N182" s="496">
        <v>169.8</v>
      </c>
      <c r="O182" s="496">
        <v>8.8000000000000007</v>
      </c>
      <c r="P182" s="496">
        <v>10</v>
      </c>
      <c r="Q182" s="497">
        <v>0.120138888888889</v>
      </c>
      <c r="R182" s="496"/>
      <c r="S182" s="503"/>
      <c r="T182" s="513"/>
      <c r="U182" s="501" t="str">
        <f t="shared" si="6"/>
        <v/>
      </c>
      <c r="V182" s="503"/>
      <c r="W182" s="514"/>
      <c r="X182" s="628"/>
      <c r="AT182" s="254"/>
      <c r="AV182" s="216"/>
      <c r="AW182" s="332"/>
      <c r="AY182" s="255"/>
    </row>
    <row r="183" spans="2:51" x14ac:dyDescent="0.25">
      <c r="B183" s="332">
        <v>10.4</v>
      </c>
      <c r="C183" s="332">
        <v>87</v>
      </c>
      <c r="D183" s="332">
        <v>10.4</v>
      </c>
      <c r="E183" s="332">
        <v>3.6</v>
      </c>
      <c r="F183" s="332">
        <v>5.4</v>
      </c>
      <c r="G183" s="332">
        <v>82</v>
      </c>
      <c r="H183" s="332">
        <v>1003.5</v>
      </c>
      <c r="I183" s="332">
        <v>0</v>
      </c>
      <c r="J183" s="332">
        <v>0</v>
      </c>
      <c r="K183" s="332">
        <v>0</v>
      </c>
      <c r="L183" s="332">
        <v>27.5</v>
      </c>
      <c r="M183" s="332">
        <v>77.5</v>
      </c>
      <c r="N183" s="496">
        <v>169.8</v>
      </c>
      <c r="O183" s="496">
        <v>8.8000000000000007</v>
      </c>
      <c r="P183" s="496">
        <v>10</v>
      </c>
      <c r="Q183" s="497">
        <v>0.120833333333333</v>
      </c>
      <c r="R183" s="496"/>
      <c r="S183" s="503"/>
      <c r="T183" s="513"/>
      <c r="U183" s="501" t="str">
        <f t="shared" si="6"/>
        <v/>
      </c>
      <c r="V183" s="503"/>
      <c r="W183" s="514"/>
      <c r="X183" s="628"/>
      <c r="Y183" s="219"/>
      <c r="AT183" s="254"/>
      <c r="AV183" s="216"/>
      <c r="AW183" s="332"/>
      <c r="AY183" s="255"/>
    </row>
    <row r="184" spans="2:51" x14ac:dyDescent="0.25">
      <c r="B184" s="332">
        <v>10.4</v>
      </c>
      <c r="C184" s="332">
        <v>87</v>
      </c>
      <c r="D184" s="332">
        <v>10.4</v>
      </c>
      <c r="E184" s="332">
        <v>2.9</v>
      </c>
      <c r="F184" s="332">
        <v>5.4</v>
      </c>
      <c r="G184" s="332">
        <v>71</v>
      </c>
      <c r="H184" s="332">
        <v>1003.5</v>
      </c>
      <c r="I184" s="332">
        <v>0</v>
      </c>
      <c r="J184" s="332">
        <v>0</v>
      </c>
      <c r="K184" s="332">
        <v>0</v>
      </c>
      <c r="L184" s="332">
        <v>27.5</v>
      </c>
      <c r="M184" s="332">
        <v>77.5</v>
      </c>
      <c r="N184" s="496">
        <v>169.8</v>
      </c>
      <c r="O184" s="496">
        <v>8.8000000000000007</v>
      </c>
      <c r="P184" s="496">
        <v>10</v>
      </c>
      <c r="Q184" s="497">
        <v>0.121527777777778</v>
      </c>
      <c r="R184" s="496"/>
      <c r="S184" s="503"/>
      <c r="T184" s="513"/>
      <c r="U184" s="501" t="str">
        <f t="shared" si="6"/>
        <v/>
      </c>
      <c r="V184" s="503"/>
      <c r="W184" s="514"/>
      <c r="X184" s="628"/>
      <c r="AT184" s="254"/>
      <c r="AV184" s="216"/>
      <c r="AW184" s="332"/>
      <c r="AY184" s="255"/>
    </row>
    <row r="185" spans="2:51" x14ac:dyDescent="0.25">
      <c r="B185" s="332">
        <v>10.4</v>
      </c>
      <c r="C185" s="332">
        <v>87</v>
      </c>
      <c r="D185" s="332">
        <v>10.4</v>
      </c>
      <c r="E185" s="332">
        <v>3.2</v>
      </c>
      <c r="F185" s="332">
        <v>5.4</v>
      </c>
      <c r="G185" s="332">
        <v>93</v>
      </c>
      <c r="H185" s="332">
        <v>1003.6</v>
      </c>
      <c r="I185" s="332">
        <v>0</v>
      </c>
      <c r="J185" s="332">
        <v>0</v>
      </c>
      <c r="K185" s="332">
        <v>0</v>
      </c>
      <c r="L185" s="332">
        <v>27.5</v>
      </c>
      <c r="M185" s="332">
        <v>77.5</v>
      </c>
      <c r="N185" s="496">
        <v>169.8</v>
      </c>
      <c r="O185" s="496">
        <v>8.8000000000000007</v>
      </c>
      <c r="P185" s="496">
        <v>10</v>
      </c>
      <c r="Q185" s="497">
        <v>0.122222222222222</v>
      </c>
      <c r="R185" s="496"/>
      <c r="S185" s="503"/>
      <c r="T185" s="513"/>
      <c r="U185" s="501" t="str">
        <f t="shared" si="6"/>
        <v/>
      </c>
      <c r="V185" s="503"/>
      <c r="W185" s="514"/>
      <c r="X185" s="628"/>
      <c r="AT185" s="254"/>
      <c r="AV185" s="216"/>
      <c r="AW185" s="332"/>
      <c r="AY185" s="255"/>
    </row>
    <row r="186" spans="2:51" x14ac:dyDescent="0.25">
      <c r="B186" s="332">
        <v>10.4</v>
      </c>
      <c r="C186" s="332">
        <v>87</v>
      </c>
      <c r="D186" s="332">
        <v>10.4</v>
      </c>
      <c r="E186" s="332">
        <v>2.5</v>
      </c>
      <c r="F186" s="332">
        <v>5.4</v>
      </c>
      <c r="G186" s="332">
        <v>82</v>
      </c>
      <c r="H186" s="332">
        <v>1003.5</v>
      </c>
      <c r="I186" s="332">
        <v>0</v>
      </c>
      <c r="J186" s="332">
        <v>0</v>
      </c>
      <c r="K186" s="332">
        <v>0</v>
      </c>
      <c r="L186" s="332">
        <v>27.5</v>
      </c>
      <c r="M186" s="332">
        <v>77.5</v>
      </c>
      <c r="N186" s="496">
        <v>169.8</v>
      </c>
      <c r="O186" s="496">
        <v>8.8000000000000007</v>
      </c>
      <c r="P186" s="496">
        <v>10</v>
      </c>
      <c r="Q186" s="497">
        <v>0.12291666666666699</v>
      </c>
      <c r="R186" s="496"/>
      <c r="S186" s="503"/>
      <c r="T186" s="513"/>
      <c r="U186" s="501" t="str">
        <f t="shared" si="6"/>
        <v/>
      </c>
      <c r="V186" s="503"/>
      <c r="W186" s="514"/>
      <c r="X186" s="628"/>
      <c r="AT186" s="254"/>
      <c r="AV186" s="216"/>
      <c r="AW186" s="332"/>
      <c r="AY186" s="255"/>
    </row>
    <row r="187" spans="2:51" x14ac:dyDescent="0.25">
      <c r="B187" s="332">
        <v>10.4</v>
      </c>
      <c r="C187" s="332">
        <v>87</v>
      </c>
      <c r="D187" s="332">
        <v>10.4</v>
      </c>
      <c r="E187" s="332">
        <v>6.1</v>
      </c>
      <c r="F187" s="332">
        <v>9.4</v>
      </c>
      <c r="G187" s="332">
        <v>104</v>
      </c>
      <c r="H187" s="332">
        <v>1003.6</v>
      </c>
      <c r="I187" s="332">
        <v>0</v>
      </c>
      <c r="J187" s="332">
        <v>0</v>
      </c>
      <c r="K187" s="332">
        <v>0</v>
      </c>
      <c r="L187" s="332">
        <v>27.5</v>
      </c>
      <c r="M187" s="332">
        <v>77.5</v>
      </c>
      <c r="N187" s="496">
        <v>169.8</v>
      </c>
      <c r="O187" s="496">
        <v>8.8000000000000007</v>
      </c>
      <c r="P187" s="496">
        <v>10</v>
      </c>
      <c r="Q187" s="497">
        <v>0.12361111111111101</v>
      </c>
      <c r="R187" s="496"/>
      <c r="S187" s="503"/>
      <c r="T187" s="513"/>
      <c r="U187" s="501" t="str">
        <f t="shared" si="6"/>
        <v/>
      </c>
      <c r="V187" s="503"/>
      <c r="W187" s="514"/>
      <c r="X187" s="628"/>
      <c r="AT187" s="254"/>
      <c r="AV187" s="216"/>
      <c r="AW187" s="332"/>
      <c r="AY187" s="255"/>
    </row>
    <row r="188" spans="2:51" x14ac:dyDescent="0.25">
      <c r="B188" s="332">
        <v>10.4</v>
      </c>
      <c r="C188" s="332">
        <v>87</v>
      </c>
      <c r="D188" s="332">
        <v>10.4</v>
      </c>
      <c r="E188" s="332">
        <v>3.2</v>
      </c>
      <c r="F188" s="332">
        <v>5.4</v>
      </c>
      <c r="G188" s="332">
        <v>39</v>
      </c>
      <c r="H188" s="332">
        <v>1003.5</v>
      </c>
      <c r="I188" s="332">
        <v>0</v>
      </c>
      <c r="J188" s="332">
        <v>0</v>
      </c>
      <c r="K188" s="332">
        <v>0</v>
      </c>
      <c r="L188" s="332">
        <v>27.5</v>
      </c>
      <c r="M188" s="332">
        <v>77.5</v>
      </c>
      <c r="N188" s="496">
        <v>169.8</v>
      </c>
      <c r="O188" s="496">
        <v>8.8000000000000007</v>
      </c>
      <c r="P188" s="496">
        <v>10</v>
      </c>
      <c r="Q188" s="497">
        <v>0.124305555555556</v>
      </c>
      <c r="R188" s="496"/>
      <c r="S188" s="503"/>
      <c r="T188" s="513"/>
      <c r="U188" s="501" t="str">
        <f t="shared" si="6"/>
        <v/>
      </c>
      <c r="V188" s="503"/>
      <c r="W188" s="514"/>
      <c r="X188" s="628"/>
      <c r="AT188" s="254"/>
      <c r="AV188" s="216"/>
      <c r="AW188" s="332"/>
      <c r="AY188" s="255"/>
    </row>
    <row r="189" spans="2:51" x14ac:dyDescent="0.25">
      <c r="B189" s="332">
        <v>10.4</v>
      </c>
      <c r="C189" s="332">
        <v>87</v>
      </c>
      <c r="D189" s="332">
        <v>10.4</v>
      </c>
      <c r="E189" s="332">
        <v>3.2</v>
      </c>
      <c r="F189" s="332">
        <v>3.6</v>
      </c>
      <c r="G189" s="332">
        <v>103</v>
      </c>
      <c r="H189" s="332">
        <v>1003.6</v>
      </c>
      <c r="I189" s="332">
        <v>0</v>
      </c>
      <c r="J189" s="332">
        <v>0</v>
      </c>
      <c r="K189" s="332">
        <v>0</v>
      </c>
      <c r="L189" s="332">
        <v>27.5</v>
      </c>
      <c r="M189" s="332">
        <v>77.5</v>
      </c>
      <c r="N189" s="496">
        <v>169.8</v>
      </c>
      <c r="O189" s="496">
        <v>8.8000000000000007</v>
      </c>
      <c r="P189" s="496">
        <v>10</v>
      </c>
      <c r="Q189" s="497">
        <v>0.125</v>
      </c>
      <c r="R189" s="496"/>
      <c r="S189" s="503"/>
      <c r="T189" s="513"/>
      <c r="U189" s="501" t="str">
        <f t="shared" si="6"/>
        <v/>
      </c>
      <c r="V189" s="503"/>
      <c r="W189" s="514"/>
      <c r="X189" s="628"/>
      <c r="AT189" s="254"/>
      <c r="AV189" s="216"/>
      <c r="AW189" s="332"/>
      <c r="AY189" s="255"/>
    </row>
    <row r="190" spans="2:51" x14ac:dyDescent="0.25">
      <c r="B190" s="332">
        <v>10.4</v>
      </c>
      <c r="C190" s="332">
        <v>87</v>
      </c>
      <c r="D190" s="332">
        <v>10.4</v>
      </c>
      <c r="E190" s="332">
        <v>6.5</v>
      </c>
      <c r="F190" s="332">
        <v>14.8</v>
      </c>
      <c r="G190" s="332">
        <v>100</v>
      </c>
      <c r="H190" s="332">
        <v>1003.4</v>
      </c>
      <c r="I190" s="332">
        <v>0</v>
      </c>
      <c r="J190" s="332">
        <v>0.2</v>
      </c>
      <c r="K190" s="332">
        <v>0.2</v>
      </c>
      <c r="L190" s="332">
        <v>27.7</v>
      </c>
      <c r="M190" s="332">
        <v>77.7</v>
      </c>
      <c r="N190" s="496">
        <v>170</v>
      </c>
      <c r="O190" s="496">
        <v>8.8000000000000007</v>
      </c>
      <c r="P190" s="496">
        <v>10</v>
      </c>
      <c r="Q190" s="497">
        <v>0.125694444444444</v>
      </c>
      <c r="R190" s="496"/>
      <c r="S190" s="503"/>
      <c r="T190" s="513"/>
      <c r="U190" s="501">
        <f t="shared" si="6"/>
        <v>60</v>
      </c>
      <c r="V190" s="503"/>
      <c r="W190" s="514"/>
      <c r="X190" s="628"/>
      <c r="AT190" s="254"/>
      <c r="AV190" s="216"/>
      <c r="AW190" s="332"/>
      <c r="AY190" s="255"/>
    </row>
    <row r="191" spans="2:51" x14ac:dyDescent="0.25">
      <c r="B191" s="332">
        <v>10.4</v>
      </c>
      <c r="C191" s="332">
        <v>87</v>
      </c>
      <c r="D191" s="332">
        <v>10.4</v>
      </c>
      <c r="E191" s="332">
        <v>6.1</v>
      </c>
      <c r="F191" s="332">
        <v>7.2</v>
      </c>
      <c r="G191" s="332">
        <v>88</v>
      </c>
      <c r="H191" s="332">
        <v>1003.4</v>
      </c>
      <c r="I191" s="332">
        <v>0</v>
      </c>
      <c r="J191" s="332">
        <v>0.2</v>
      </c>
      <c r="K191" s="332">
        <v>0.2</v>
      </c>
      <c r="L191" s="332">
        <v>27.7</v>
      </c>
      <c r="M191" s="332">
        <v>77.7</v>
      </c>
      <c r="N191" s="496">
        <v>170</v>
      </c>
      <c r="O191" s="496">
        <v>8.8000000000000007</v>
      </c>
      <c r="P191" s="496">
        <v>10</v>
      </c>
      <c r="Q191" s="497">
        <v>0.12638888888888899</v>
      </c>
      <c r="R191" s="496"/>
      <c r="S191" s="503"/>
      <c r="T191" s="513"/>
      <c r="U191" s="501">
        <f t="shared" si="6"/>
        <v>60</v>
      </c>
      <c r="V191" s="503"/>
      <c r="W191" s="514"/>
      <c r="X191" s="628"/>
      <c r="AT191" s="254"/>
      <c r="AV191" s="216"/>
      <c r="AW191" s="332"/>
      <c r="AY191" s="255"/>
    </row>
    <row r="192" spans="2:51" x14ac:dyDescent="0.25">
      <c r="B192" s="332">
        <v>10.4</v>
      </c>
      <c r="C192" s="332">
        <v>87</v>
      </c>
      <c r="D192" s="332">
        <v>10.4</v>
      </c>
      <c r="E192" s="332">
        <v>6.5</v>
      </c>
      <c r="F192" s="332">
        <v>11.2</v>
      </c>
      <c r="G192" s="332">
        <v>195</v>
      </c>
      <c r="H192" s="332">
        <v>1003.6</v>
      </c>
      <c r="I192" s="332">
        <v>0</v>
      </c>
      <c r="J192" s="332">
        <v>0.2</v>
      </c>
      <c r="K192" s="332">
        <v>0.2</v>
      </c>
      <c r="L192" s="332">
        <v>27.7</v>
      </c>
      <c r="M192" s="332">
        <v>77.7</v>
      </c>
      <c r="N192" s="496">
        <v>170</v>
      </c>
      <c r="O192" s="496">
        <v>8.8000000000000007</v>
      </c>
      <c r="P192" s="496">
        <v>10</v>
      </c>
      <c r="Q192" s="497">
        <v>0.12708333333333299</v>
      </c>
      <c r="R192" s="496"/>
      <c r="S192" s="503"/>
      <c r="T192" s="513"/>
      <c r="U192" s="501">
        <f t="shared" si="6"/>
        <v>60</v>
      </c>
      <c r="V192" s="503"/>
      <c r="W192" s="514"/>
      <c r="X192" s="628"/>
      <c r="AT192" s="254"/>
      <c r="AV192" s="216"/>
      <c r="AW192" s="332"/>
      <c r="AY192" s="255"/>
    </row>
    <row r="193" spans="2:51" x14ac:dyDescent="0.25">
      <c r="B193" s="332">
        <v>10.5</v>
      </c>
      <c r="C193" s="332">
        <v>87</v>
      </c>
      <c r="D193" s="332">
        <v>10.5</v>
      </c>
      <c r="E193" s="332">
        <v>9.6999999999999993</v>
      </c>
      <c r="F193" s="332">
        <v>16.600000000000001</v>
      </c>
      <c r="G193" s="332">
        <v>74</v>
      </c>
      <c r="H193" s="332">
        <v>1003.3</v>
      </c>
      <c r="I193" s="332">
        <v>0</v>
      </c>
      <c r="J193" s="332">
        <v>0.2</v>
      </c>
      <c r="K193" s="332">
        <v>0.2</v>
      </c>
      <c r="L193" s="332">
        <v>27.7</v>
      </c>
      <c r="M193" s="332">
        <v>77.7</v>
      </c>
      <c r="N193" s="496">
        <v>170</v>
      </c>
      <c r="O193" s="496">
        <v>8.8000000000000007</v>
      </c>
      <c r="P193" s="496">
        <v>10</v>
      </c>
      <c r="Q193" s="497">
        <v>0.12777777777777799</v>
      </c>
      <c r="R193" s="496"/>
      <c r="S193" s="503"/>
      <c r="T193" s="513"/>
      <c r="U193" s="501">
        <f t="shared" si="6"/>
        <v>60</v>
      </c>
      <c r="V193" s="503"/>
      <c r="W193" s="514"/>
      <c r="X193" s="628"/>
      <c r="AT193" s="254"/>
      <c r="AV193" s="216"/>
      <c r="AW193" s="332"/>
      <c r="AY193" s="255"/>
    </row>
    <row r="194" spans="2:51" x14ac:dyDescent="0.25">
      <c r="B194" s="332">
        <v>10.5</v>
      </c>
      <c r="C194" s="332">
        <v>87</v>
      </c>
      <c r="D194" s="332">
        <v>10.5</v>
      </c>
      <c r="E194" s="332">
        <v>9.6999999999999993</v>
      </c>
      <c r="F194" s="332">
        <v>13</v>
      </c>
      <c r="G194" s="332">
        <v>76</v>
      </c>
      <c r="H194" s="332">
        <v>1003.4</v>
      </c>
      <c r="I194" s="332">
        <v>0</v>
      </c>
      <c r="J194" s="332">
        <v>0.2</v>
      </c>
      <c r="K194" s="332">
        <v>0.2</v>
      </c>
      <c r="L194" s="332">
        <v>27.7</v>
      </c>
      <c r="M194" s="332">
        <v>77.7</v>
      </c>
      <c r="N194" s="496">
        <v>170</v>
      </c>
      <c r="O194" s="496">
        <v>8.8000000000000007</v>
      </c>
      <c r="P194" s="496">
        <v>10</v>
      </c>
      <c r="Q194" s="497">
        <v>0.12847222222222199</v>
      </c>
      <c r="R194" s="496"/>
      <c r="S194" s="503"/>
      <c r="T194" s="513"/>
      <c r="U194" s="501">
        <f t="shared" si="6"/>
        <v>60</v>
      </c>
      <c r="V194" s="503"/>
      <c r="W194" s="514"/>
      <c r="X194" s="628"/>
      <c r="AT194" s="254"/>
      <c r="AV194" s="216"/>
      <c r="AW194" s="332"/>
      <c r="AY194" s="255"/>
    </row>
    <row r="195" spans="2:51" x14ac:dyDescent="0.25">
      <c r="B195" s="332">
        <v>10.5</v>
      </c>
      <c r="C195" s="332">
        <v>87</v>
      </c>
      <c r="D195" s="332">
        <v>10.5</v>
      </c>
      <c r="E195" s="332">
        <v>8.6</v>
      </c>
      <c r="F195" s="332">
        <v>11.2</v>
      </c>
      <c r="G195" s="332">
        <v>66</v>
      </c>
      <c r="H195" s="332">
        <v>1003.4</v>
      </c>
      <c r="I195" s="332">
        <v>0</v>
      </c>
      <c r="J195" s="332">
        <v>0.2</v>
      </c>
      <c r="K195" s="332">
        <v>0.2</v>
      </c>
      <c r="L195" s="332">
        <v>27.7</v>
      </c>
      <c r="M195" s="332">
        <v>77.7</v>
      </c>
      <c r="N195" s="496">
        <v>170</v>
      </c>
      <c r="O195" s="496">
        <v>8.8000000000000007</v>
      </c>
      <c r="P195" s="496">
        <v>10</v>
      </c>
      <c r="Q195" s="497">
        <v>0.12916666666666701</v>
      </c>
      <c r="R195" s="496"/>
      <c r="S195" s="503"/>
      <c r="T195" s="513"/>
      <c r="U195" s="501">
        <f t="shared" si="6"/>
        <v>60</v>
      </c>
      <c r="V195" s="503"/>
      <c r="W195" s="514"/>
      <c r="X195" s="628"/>
      <c r="AT195" s="254"/>
      <c r="AV195" s="216"/>
      <c r="AW195" s="332"/>
      <c r="AY195" s="255"/>
    </row>
    <row r="196" spans="2:51" x14ac:dyDescent="0.25">
      <c r="B196" s="332">
        <v>10.5</v>
      </c>
      <c r="C196" s="332">
        <v>87</v>
      </c>
      <c r="D196" s="332">
        <v>10.5</v>
      </c>
      <c r="E196" s="332">
        <v>4.7</v>
      </c>
      <c r="F196" s="332">
        <v>7.2</v>
      </c>
      <c r="G196" s="332">
        <v>122</v>
      </c>
      <c r="H196" s="332">
        <v>1003.3</v>
      </c>
      <c r="I196" s="332">
        <v>0</v>
      </c>
      <c r="J196" s="332">
        <v>0.2</v>
      </c>
      <c r="K196" s="332">
        <v>0.2</v>
      </c>
      <c r="L196" s="332">
        <v>27.7</v>
      </c>
      <c r="M196" s="332">
        <v>77.7</v>
      </c>
      <c r="N196" s="496">
        <v>170</v>
      </c>
      <c r="O196" s="496">
        <v>8.8000000000000007</v>
      </c>
      <c r="P196" s="496">
        <v>10</v>
      </c>
      <c r="Q196" s="497">
        <v>0.12986111111111101</v>
      </c>
      <c r="R196" s="496"/>
      <c r="S196" s="503"/>
      <c r="T196" s="513"/>
      <c r="U196" s="501">
        <f t="shared" si="6"/>
        <v>60</v>
      </c>
      <c r="V196" s="503"/>
      <c r="W196" s="514"/>
      <c r="X196" s="628"/>
      <c r="AT196" s="254"/>
      <c r="AV196" s="216"/>
      <c r="AW196" s="332"/>
      <c r="AY196" s="255"/>
    </row>
    <row r="197" spans="2:51" x14ac:dyDescent="0.25">
      <c r="B197" s="332">
        <v>10.5</v>
      </c>
      <c r="C197" s="332">
        <v>87</v>
      </c>
      <c r="D197" s="332">
        <v>10.5</v>
      </c>
      <c r="E197" s="332">
        <v>3.6</v>
      </c>
      <c r="F197" s="332">
        <v>5.4</v>
      </c>
      <c r="G197" s="332">
        <v>39</v>
      </c>
      <c r="H197" s="332">
        <v>1003</v>
      </c>
      <c r="I197" s="332">
        <v>0</v>
      </c>
      <c r="J197" s="332">
        <v>0.2</v>
      </c>
      <c r="K197" s="332">
        <v>0.2</v>
      </c>
      <c r="L197" s="332">
        <v>27.7</v>
      </c>
      <c r="M197" s="332">
        <v>77.7</v>
      </c>
      <c r="N197" s="496">
        <v>170</v>
      </c>
      <c r="O197" s="496">
        <v>8.9</v>
      </c>
      <c r="P197" s="496">
        <v>10</v>
      </c>
      <c r="Q197" s="497">
        <v>0.13055555555555601</v>
      </c>
      <c r="R197" s="496"/>
      <c r="S197" s="503"/>
      <c r="T197" s="513"/>
      <c r="U197" s="501">
        <f t="shared" si="6"/>
        <v>60</v>
      </c>
      <c r="V197" s="503"/>
      <c r="W197" s="514"/>
      <c r="X197" s="628"/>
      <c r="AT197" s="254"/>
      <c r="AV197" s="216"/>
      <c r="AW197" s="332"/>
      <c r="AY197" s="255"/>
    </row>
    <row r="198" spans="2:51" x14ac:dyDescent="0.25">
      <c r="B198" s="332">
        <v>10.5</v>
      </c>
      <c r="C198" s="332">
        <v>87</v>
      </c>
      <c r="D198" s="332">
        <v>10.5</v>
      </c>
      <c r="E198" s="332">
        <v>6.1</v>
      </c>
      <c r="F198" s="332">
        <v>9.4</v>
      </c>
      <c r="G198" s="332">
        <v>102</v>
      </c>
      <c r="H198" s="332">
        <v>1003</v>
      </c>
      <c r="I198" s="332">
        <v>0</v>
      </c>
      <c r="J198" s="332">
        <v>0.2</v>
      </c>
      <c r="K198" s="332">
        <v>0.2</v>
      </c>
      <c r="L198" s="332">
        <v>27.7</v>
      </c>
      <c r="M198" s="332">
        <v>77.7</v>
      </c>
      <c r="N198" s="496">
        <v>170</v>
      </c>
      <c r="O198" s="496">
        <v>8.9</v>
      </c>
      <c r="P198" s="496">
        <v>10</v>
      </c>
      <c r="Q198" s="497">
        <v>0.13125000000000001</v>
      </c>
      <c r="R198" s="496"/>
      <c r="S198" s="503"/>
      <c r="T198" s="513"/>
      <c r="U198" s="501">
        <f t="shared" si="6"/>
        <v>60</v>
      </c>
      <c r="V198" s="503"/>
      <c r="W198" s="514"/>
      <c r="X198" s="628"/>
      <c r="AT198" s="254"/>
      <c r="AV198" s="216"/>
      <c r="AW198" s="332"/>
      <c r="AY198" s="255"/>
    </row>
    <row r="199" spans="2:51" x14ac:dyDescent="0.25">
      <c r="B199" s="332">
        <v>10.5</v>
      </c>
      <c r="C199" s="332">
        <v>87</v>
      </c>
      <c r="D199" s="332">
        <v>10.5</v>
      </c>
      <c r="E199" s="332">
        <v>1.4</v>
      </c>
      <c r="F199" s="332">
        <v>1.8</v>
      </c>
      <c r="G199" s="332">
        <v>97</v>
      </c>
      <c r="H199" s="332">
        <v>1003.1</v>
      </c>
      <c r="I199" s="332">
        <v>0</v>
      </c>
      <c r="J199" s="332">
        <v>0.2</v>
      </c>
      <c r="K199" s="332">
        <v>0.2</v>
      </c>
      <c r="L199" s="332">
        <v>27.7</v>
      </c>
      <c r="M199" s="332">
        <v>77.7</v>
      </c>
      <c r="N199" s="496">
        <v>170</v>
      </c>
      <c r="O199" s="496">
        <v>8.9</v>
      </c>
      <c r="P199" s="496">
        <v>10</v>
      </c>
      <c r="Q199" s="497">
        <v>0.131944444444444</v>
      </c>
      <c r="R199" s="496"/>
      <c r="S199" s="503"/>
      <c r="T199" s="513"/>
      <c r="U199" s="501">
        <f t="shared" si="6"/>
        <v>60</v>
      </c>
      <c r="V199" s="503"/>
      <c r="W199" s="514"/>
      <c r="X199" s="628"/>
      <c r="AT199" s="254"/>
      <c r="AV199" s="216"/>
      <c r="AW199" s="332"/>
      <c r="AY199" s="255"/>
    </row>
    <row r="200" spans="2:51" x14ac:dyDescent="0.25">
      <c r="B200" s="332">
        <v>10.5</v>
      </c>
      <c r="C200" s="332">
        <v>87</v>
      </c>
      <c r="D200" s="332">
        <v>10.5</v>
      </c>
      <c r="E200" s="332">
        <v>6.5</v>
      </c>
      <c r="F200" s="332">
        <v>9.4</v>
      </c>
      <c r="G200" s="332">
        <v>118</v>
      </c>
      <c r="H200" s="332">
        <v>1003.1</v>
      </c>
      <c r="I200" s="332">
        <v>0</v>
      </c>
      <c r="J200" s="332">
        <v>0.2</v>
      </c>
      <c r="K200" s="332">
        <v>0.2</v>
      </c>
      <c r="L200" s="332">
        <v>27.7</v>
      </c>
      <c r="M200" s="332">
        <v>77.7</v>
      </c>
      <c r="N200" s="496">
        <v>170</v>
      </c>
      <c r="O200" s="496">
        <v>8.9</v>
      </c>
      <c r="P200" s="496">
        <v>10</v>
      </c>
      <c r="Q200" s="497">
        <v>0.132638888888889</v>
      </c>
      <c r="R200" s="496"/>
      <c r="S200" s="503"/>
      <c r="T200" s="513"/>
      <c r="U200" s="501">
        <f t="shared" si="6"/>
        <v>60</v>
      </c>
      <c r="V200" s="503"/>
      <c r="W200" s="514"/>
      <c r="X200" s="628"/>
      <c r="AT200" s="254"/>
      <c r="AV200" s="216"/>
      <c r="AW200" s="332"/>
      <c r="AY200" s="255"/>
    </row>
    <row r="201" spans="2:51" x14ac:dyDescent="0.25">
      <c r="B201" s="332">
        <v>10.5</v>
      </c>
      <c r="C201" s="332">
        <v>87</v>
      </c>
      <c r="D201" s="332">
        <v>10.5</v>
      </c>
      <c r="E201" s="332">
        <v>4.3</v>
      </c>
      <c r="F201" s="332">
        <v>7.2</v>
      </c>
      <c r="G201" s="332">
        <v>126</v>
      </c>
      <c r="H201" s="332">
        <v>1002.9</v>
      </c>
      <c r="I201" s="332">
        <v>0</v>
      </c>
      <c r="J201" s="332">
        <v>0.2</v>
      </c>
      <c r="K201" s="332">
        <v>0.2</v>
      </c>
      <c r="L201" s="332">
        <v>27.7</v>
      </c>
      <c r="M201" s="332">
        <v>77.7</v>
      </c>
      <c r="N201" s="496">
        <v>170</v>
      </c>
      <c r="O201" s="496">
        <v>8.9</v>
      </c>
      <c r="P201" s="496">
        <v>10.1</v>
      </c>
      <c r="Q201" s="497">
        <v>0.133333333333333</v>
      </c>
      <c r="R201" s="496"/>
      <c r="S201" s="503"/>
      <c r="T201" s="513"/>
      <c r="U201" s="501">
        <f t="shared" si="6"/>
        <v>60</v>
      </c>
      <c r="V201" s="503"/>
      <c r="W201" s="514"/>
      <c r="X201" s="628"/>
      <c r="AT201" s="254"/>
      <c r="AV201" s="216"/>
      <c r="AW201" s="332"/>
      <c r="AY201" s="255"/>
    </row>
    <row r="202" spans="2:51" x14ac:dyDescent="0.25">
      <c r="B202" s="332">
        <v>10.5</v>
      </c>
      <c r="C202" s="332">
        <v>87</v>
      </c>
      <c r="D202" s="332">
        <v>10.5</v>
      </c>
      <c r="E202" s="332">
        <v>2.5</v>
      </c>
      <c r="F202" s="332">
        <v>3.6</v>
      </c>
      <c r="G202" s="332">
        <v>25</v>
      </c>
      <c r="H202" s="332">
        <v>1002.8</v>
      </c>
      <c r="I202" s="332">
        <v>0</v>
      </c>
      <c r="J202" s="332">
        <v>0.2</v>
      </c>
      <c r="K202" s="332">
        <v>0.2</v>
      </c>
      <c r="L202" s="332">
        <v>27.7</v>
      </c>
      <c r="M202" s="332">
        <v>77.7</v>
      </c>
      <c r="N202" s="496">
        <v>170</v>
      </c>
      <c r="O202" s="496">
        <v>8.9</v>
      </c>
      <c r="P202" s="496">
        <v>10.1</v>
      </c>
      <c r="Q202" s="497">
        <v>0.134027777777778</v>
      </c>
      <c r="R202" s="496"/>
      <c r="S202" s="503"/>
      <c r="T202" s="513"/>
      <c r="U202" s="501">
        <f t="shared" si="6"/>
        <v>60</v>
      </c>
      <c r="V202" s="503"/>
      <c r="W202" s="514"/>
      <c r="X202" s="628"/>
      <c r="AT202" s="254"/>
      <c r="AV202" s="216"/>
      <c r="AW202" s="332"/>
      <c r="AY202" s="255"/>
    </row>
    <row r="203" spans="2:51" x14ac:dyDescent="0.25">
      <c r="B203" s="332">
        <v>10.5</v>
      </c>
      <c r="C203" s="332">
        <v>87</v>
      </c>
      <c r="D203" s="332">
        <v>10.5</v>
      </c>
      <c r="E203" s="332">
        <v>4</v>
      </c>
      <c r="F203" s="332">
        <v>5.4</v>
      </c>
      <c r="G203" s="332">
        <v>93</v>
      </c>
      <c r="H203" s="332">
        <v>1002.7</v>
      </c>
      <c r="I203" s="332">
        <v>0</v>
      </c>
      <c r="J203" s="332">
        <v>0.2</v>
      </c>
      <c r="K203" s="332">
        <v>0.2</v>
      </c>
      <c r="L203" s="332">
        <v>27.7</v>
      </c>
      <c r="M203" s="332">
        <v>77.7</v>
      </c>
      <c r="N203" s="496">
        <v>170</v>
      </c>
      <c r="O203" s="496">
        <v>9</v>
      </c>
      <c r="P203" s="496">
        <v>10.1</v>
      </c>
      <c r="Q203" s="497">
        <v>0.13472222222222199</v>
      </c>
      <c r="R203" s="496"/>
      <c r="S203" s="503"/>
      <c r="T203" s="513"/>
      <c r="U203" s="501">
        <f t="shared" ref="U203:U266" si="7">IF(J203&gt;0,60,"")</f>
        <v>60</v>
      </c>
      <c r="V203" s="503"/>
      <c r="W203" s="514"/>
      <c r="X203" s="628"/>
      <c r="AT203" s="254"/>
      <c r="AV203" s="216"/>
      <c r="AW203" s="332"/>
      <c r="AY203" s="255"/>
    </row>
    <row r="204" spans="2:51" x14ac:dyDescent="0.25">
      <c r="B204" s="332">
        <v>10.5</v>
      </c>
      <c r="C204" s="332">
        <v>87</v>
      </c>
      <c r="D204" s="332">
        <v>10.5</v>
      </c>
      <c r="E204" s="332">
        <v>3.6</v>
      </c>
      <c r="F204" s="332">
        <v>11.2</v>
      </c>
      <c r="G204" s="332">
        <v>163</v>
      </c>
      <c r="H204" s="332">
        <v>1003</v>
      </c>
      <c r="I204" s="332">
        <v>0</v>
      </c>
      <c r="J204" s="332">
        <v>0.2</v>
      </c>
      <c r="K204" s="332">
        <v>0.2</v>
      </c>
      <c r="L204" s="332">
        <v>27.7</v>
      </c>
      <c r="M204" s="332">
        <v>77.7</v>
      </c>
      <c r="N204" s="496">
        <v>170</v>
      </c>
      <c r="O204" s="496">
        <v>9</v>
      </c>
      <c r="P204" s="496">
        <v>10.1</v>
      </c>
      <c r="Q204" s="497">
        <v>0.13541666666666699</v>
      </c>
      <c r="R204" s="496"/>
      <c r="S204" s="503"/>
      <c r="T204" s="513"/>
      <c r="U204" s="501">
        <f t="shared" si="7"/>
        <v>60</v>
      </c>
      <c r="V204" s="503"/>
      <c r="W204" s="514"/>
      <c r="X204" s="628"/>
      <c r="AT204" s="254"/>
      <c r="AV204" s="216"/>
      <c r="AW204" s="332"/>
      <c r="AY204" s="255"/>
    </row>
    <row r="205" spans="2:51" x14ac:dyDescent="0.25">
      <c r="B205" s="332">
        <v>10.5</v>
      </c>
      <c r="C205" s="332">
        <v>87</v>
      </c>
      <c r="D205" s="332">
        <v>10.5</v>
      </c>
      <c r="E205" s="332">
        <v>3.6</v>
      </c>
      <c r="F205" s="332">
        <v>5.4</v>
      </c>
      <c r="G205" s="332">
        <v>127</v>
      </c>
      <c r="H205" s="332">
        <v>1002.7</v>
      </c>
      <c r="I205" s="332">
        <v>0</v>
      </c>
      <c r="J205" s="332">
        <v>0.2</v>
      </c>
      <c r="K205" s="332">
        <v>0.2</v>
      </c>
      <c r="L205" s="332">
        <v>27.7</v>
      </c>
      <c r="M205" s="332">
        <v>77.7</v>
      </c>
      <c r="N205" s="496">
        <v>170</v>
      </c>
      <c r="O205" s="496">
        <v>9</v>
      </c>
      <c r="P205" s="496">
        <v>10.1</v>
      </c>
      <c r="Q205" s="497">
        <v>0.13611111111111099</v>
      </c>
      <c r="R205" s="496"/>
      <c r="S205" s="503"/>
      <c r="T205" s="513"/>
      <c r="U205" s="501">
        <f t="shared" si="7"/>
        <v>60</v>
      </c>
      <c r="V205" s="503"/>
      <c r="W205" s="514"/>
      <c r="X205" s="628"/>
      <c r="AT205" s="254"/>
      <c r="AV205" s="216"/>
      <c r="AW205" s="332"/>
      <c r="AY205" s="255"/>
    </row>
    <row r="206" spans="2:51" x14ac:dyDescent="0.25">
      <c r="B206" s="332">
        <v>10.5</v>
      </c>
      <c r="C206" s="332">
        <v>87</v>
      </c>
      <c r="D206" s="332">
        <v>10.5</v>
      </c>
      <c r="E206" s="332">
        <v>4</v>
      </c>
      <c r="F206" s="332">
        <v>5.4</v>
      </c>
      <c r="G206" s="332">
        <v>105</v>
      </c>
      <c r="H206" s="332">
        <v>1003</v>
      </c>
      <c r="I206" s="332">
        <v>0</v>
      </c>
      <c r="J206" s="332">
        <v>0.2</v>
      </c>
      <c r="K206" s="332">
        <v>0.2</v>
      </c>
      <c r="L206" s="332">
        <v>27.7</v>
      </c>
      <c r="M206" s="332">
        <v>77.7</v>
      </c>
      <c r="N206" s="496">
        <v>170</v>
      </c>
      <c r="O206" s="496">
        <v>9</v>
      </c>
      <c r="P206" s="496">
        <v>10.1</v>
      </c>
      <c r="Q206" s="497">
        <v>0.13680555555555601</v>
      </c>
      <c r="R206" s="496"/>
      <c r="S206" s="503"/>
      <c r="T206" s="513"/>
      <c r="U206" s="501">
        <f t="shared" si="7"/>
        <v>60</v>
      </c>
      <c r="V206" s="503"/>
      <c r="W206" s="514"/>
      <c r="X206" s="628"/>
      <c r="AT206" s="254"/>
      <c r="AV206" s="216"/>
      <c r="AW206" s="332"/>
      <c r="AY206" s="255"/>
    </row>
    <row r="207" spans="2:51" x14ac:dyDescent="0.25">
      <c r="B207" s="332">
        <v>10.5</v>
      </c>
      <c r="C207" s="332">
        <v>87</v>
      </c>
      <c r="D207" s="332">
        <v>10.5</v>
      </c>
      <c r="E207" s="332">
        <v>6.8</v>
      </c>
      <c r="F207" s="332">
        <v>11.2</v>
      </c>
      <c r="G207" s="332">
        <v>94</v>
      </c>
      <c r="H207" s="332">
        <v>1002.7</v>
      </c>
      <c r="I207" s="332">
        <v>0</v>
      </c>
      <c r="J207" s="332">
        <v>0.2</v>
      </c>
      <c r="K207" s="332">
        <v>0.2</v>
      </c>
      <c r="L207" s="332">
        <v>27.7</v>
      </c>
      <c r="M207" s="332">
        <v>77.7</v>
      </c>
      <c r="N207" s="496">
        <v>170</v>
      </c>
      <c r="O207" s="496">
        <v>9</v>
      </c>
      <c r="P207" s="496">
        <v>10.1</v>
      </c>
      <c r="Q207" s="497">
        <v>0.13750000000000001</v>
      </c>
      <c r="R207" s="496"/>
      <c r="S207" s="503"/>
      <c r="T207" s="513"/>
      <c r="U207" s="501">
        <f t="shared" si="7"/>
        <v>60</v>
      </c>
      <c r="V207" s="503"/>
      <c r="W207" s="514"/>
      <c r="X207" s="628"/>
      <c r="AT207" s="254"/>
      <c r="AV207" s="216"/>
      <c r="AW207" s="332"/>
      <c r="AY207" s="255"/>
    </row>
    <row r="208" spans="2:51" x14ac:dyDescent="0.25">
      <c r="B208" s="332">
        <v>10.5</v>
      </c>
      <c r="C208" s="332">
        <v>87</v>
      </c>
      <c r="D208" s="332">
        <v>10.5</v>
      </c>
      <c r="E208" s="332">
        <v>8.6</v>
      </c>
      <c r="F208" s="332">
        <v>18.399999999999999</v>
      </c>
      <c r="G208" s="332">
        <v>135</v>
      </c>
      <c r="H208" s="332">
        <v>1002.6</v>
      </c>
      <c r="I208" s="332">
        <v>0</v>
      </c>
      <c r="J208" s="332">
        <v>0.2</v>
      </c>
      <c r="K208" s="332">
        <v>0.2</v>
      </c>
      <c r="L208" s="332">
        <v>27.7</v>
      </c>
      <c r="M208" s="332">
        <v>77.7</v>
      </c>
      <c r="N208" s="496">
        <v>170</v>
      </c>
      <c r="O208" s="496">
        <v>9</v>
      </c>
      <c r="P208" s="496">
        <v>10.1</v>
      </c>
      <c r="Q208" s="497">
        <v>0.13819444444444401</v>
      </c>
      <c r="R208" s="496"/>
      <c r="S208" s="503"/>
      <c r="T208" s="513"/>
      <c r="U208" s="501">
        <f t="shared" si="7"/>
        <v>60</v>
      </c>
      <c r="V208" s="503"/>
      <c r="W208" s="514"/>
      <c r="X208" s="628"/>
      <c r="AT208" s="254"/>
      <c r="AV208" s="216"/>
      <c r="AW208" s="332"/>
      <c r="AY208" s="255"/>
    </row>
    <row r="209" spans="2:51" x14ac:dyDescent="0.25">
      <c r="B209" s="332">
        <v>10.5</v>
      </c>
      <c r="C209" s="332">
        <v>87</v>
      </c>
      <c r="D209" s="332">
        <v>10.5</v>
      </c>
      <c r="E209" s="332">
        <v>10.4</v>
      </c>
      <c r="F209" s="332">
        <v>13</v>
      </c>
      <c r="G209" s="332">
        <v>147</v>
      </c>
      <c r="H209" s="332">
        <v>1002.7</v>
      </c>
      <c r="I209" s="332">
        <v>0</v>
      </c>
      <c r="J209" s="332">
        <v>0.2</v>
      </c>
      <c r="K209" s="332">
        <v>0.2</v>
      </c>
      <c r="L209" s="332">
        <v>27.7</v>
      </c>
      <c r="M209" s="332">
        <v>77.7</v>
      </c>
      <c r="N209" s="496">
        <v>170</v>
      </c>
      <c r="O209" s="496">
        <v>9</v>
      </c>
      <c r="P209" s="496">
        <v>10.1</v>
      </c>
      <c r="Q209" s="497">
        <v>0.13888888888888901</v>
      </c>
      <c r="R209" s="496"/>
      <c r="S209" s="503"/>
      <c r="T209" s="513"/>
      <c r="U209" s="501">
        <f t="shared" si="7"/>
        <v>60</v>
      </c>
      <c r="V209" s="503"/>
      <c r="W209" s="514"/>
      <c r="X209" s="628"/>
      <c r="AT209" s="254"/>
      <c r="AV209" s="216"/>
      <c r="AW209" s="332"/>
      <c r="AY209" s="255"/>
    </row>
    <row r="210" spans="2:51" x14ac:dyDescent="0.25">
      <c r="B210" s="332">
        <v>10.6</v>
      </c>
      <c r="C210" s="332">
        <v>86</v>
      </c>
      <c r="D210" s="332">
        <v>10.6</v>
      </c>
      <c r="E210" s="332">
        <v>5.4</v>
      </c>
      <c r="F210" s="332">
        <v>7.2</v>
      </c>
      <c r="G210" s="332">
        <v>91</v>
      </c>
      <c r="H210" s="332">
        <v>1002.8</v>
      </c>
      <c r="I210" s="332">
        <v>0</v>
      </c>
      <c r="J210" s="332">
        <v>0.2</v>
      </c>
      <c r="K210" s="332">
        <v>0.2</v>
      </c>
      <c r="L210" s="332">
        <v>27.7</v>
      </c>
      <c r="M210" s="332">
        <v>77.7</v>
      </c>
      <c r="N210" s="496">
        <v>170</v>
      </c>
      <c r="O210" s="496">
        <v>9</v>
      </c>
      <c r="P210" s="496">
        <v>10.1</v>
      </c>
      <c r="Q210" s="497">
        <v>0.139583333333333</v>
      </c>
      <c r="R210" s="496"/>
      <c r="S210" s="503"/>
      <c r="T210" s="513"/>
      <c r="U210" s="501">
        <f t="shared" si="7"/>
        <v>60</v>
      </c>
      <c r="V210" s="503"/>
      <c r="W210" s="514"/>
      <c r="X210" s="628"/>
      <c r="AT210" s="254"/>
      <c r="AV210" s="216"/>
      <c r="AW210" s="332"/>
      <c r="AY210" s="255"/>
    </row>
    <row r="211" spans="2:51" x14ac:dyDescent="0.25">
      <c r="B211" s="332">
        <v>10.6</v>
      </c>
      <c r="C211" s="332">
        <v>86</v>
      </c>
      <c r="D211" s="332">
        <v>10.6</v>
      </c>
      <c r="E211" s="332">
        <v>3.6</v>
      </c>
      <c r="F211" s="332">
        <v>5.4</v>
      </c>
      <c r="G211" s="332">
        <v>82</v>
      </c>
      <c r="H211" s="332">
        <v>1002.7</v>
      </c>
      <c r="I211" s="332">
        <v>0</v>
      </c>
      <c r="J211" s="332">
        <v>0.2</v>
      </c>
      <c r="K211" s="332">
        <v>0.2</v>
      </c>
      <c r="L211" s="332">
        <v>27.7</v>
      </c>
      <c r="M211" s="332">
        <v>77.7</v>
      </c>
      <c r="N211" s="496">
        <v>170</v>
      </c>
      <c r="O211" s="496">
        <v>9</v>
      </c>
      <c r="P211" s="496">
        <v>10.1</v>
      </c>
      <c r="Q211" s="497">
        <v>0.140277777777778</v>
      </c>
      <c r="R211" s="496"/>
      <c r="S211" s="503"/>
      <c r="T211" s="513"/>
      <c r="U211" s="501">
        <f t="shared" si="7"/>
        <v>60</v>
      </c>
      <c r="V211" s="503"/>
      <c r="W211" s="514"/>
      <c r="X211" s="628"/>
      <c r="AT211" s="254"/>
      <c r="AV211" s="216"/>
      <c r="AW211" s="332"/>
      <c r="AY211" s="255"/>
    </row>
    <row r="212" spans="2:51" x14ac:dyDescent="0.25">
      <c r="B212" s="332">
        <v>10.6</v>
      </c>
      <c r="C212" s="332">
        <v>86</v>
      </c>
      <c r="D212" s="332">
        <v>10.6</v>
      </c>
      <c r="E212" s="332">
        <v>7.6</v>
      </c>
      <c r="F212" s="332">
        <v>13</v>
      </c>
      <c r="G212" s="332">
        <v>66</v>
      </c>
      <c r="H212" s="332">
        <v>1002.8</v>
      </c>
      <c r="I212" s="332">
        <v>0</v>
      </c>
      <c r="J212" s="332">
        <v>0.2</v>
      </c>
      <c r="K212" s="332">
        <v>0.2</v>
      </c>
      <c r="L212" s="332">
        <v>27.7</v>
      </c>
      <c r="M212" s="332">
        <v>77.7</v>
      </c>
      <c r="N212" s="496">
        <v>170</v>
      </c>
      <c r="O212" s="496">
        <v>9</v>
      </c>
      <c r="P212" s="496">
        <v>10.1</v>
      </c>
      <c r="Q212" s="497">
        <v>0.140972222222222</v>
      </c>
      <c r="R212" s="496"/>
      <c r="S212" s="503"/>
      <c r="T212" s="513"/>
      <c r="U212" s="501">
        <f t="shared" si="7"/>
        <v>60</v>
      </c>
      <c r="V212" s="503"/>
      <c r="W212" s="514"/>
      <c r="X212" s="628"/>
      <c r="AT212" s="254"/>
      <c r="AV212" s="216"/>
      <c r="AW212" s="332"/>
      <c r="AY212" s="255"/>
    </row>
    <row r="213" spans="2:51" x14ac:dyDescent="0.25">
      <c r="B213" s="332">
        <v>10.6</v>
      </c>
      <c r="C213" s="332">
        <v>86</v>
      </c>
      <c r="D213" s="332">
        <v>10.6</v>
      </c>
      <c r="E213" s="332">
        <v>8.6</v>
      </c>
      <c r="F213" s="332">
        <v>13</v>
      </c>
      <c r="G213" s="332">
        <v>109</v>
      </c>
      <c r="H213" s="332">
        <v>1002.5</v>
      </c>
      <c r="I213" s="332">
        <v>0</v>
      </c>
      <c r="J213" s="332">
        <v>0.2</v>
      </c>
      <c r="K213" s="332">
        <v>0.2</v>
      </c>
      <c r="L213" s="332">
        <v>27.7</v>
      </c>
      <c r="M213" s="332">
        <v>77.7</v>
      </c>
      <c r="N213" s="496">
        <v>170</v>
      </c>
      <c r="O213" s="496">
        <v>9</v>
      </c>
      <c r="P213" s="496">
        <v>10.1</v>
      </c>
      <c r="Q213" s="497">
        <v>0.141666666666667</v>
      </c>
      <c r="R213" s="496"/>
      <c r="S213" s="503"/>
      <c r="T213" s="513"/>
      <c r="U213" s="501">
        <f t="shared" si="7"/>
        <v>60</v>
      </c>
      <c r="V213" s="503"/>
      <c r="W213" s="514"/>
      <c r="X213" s="628"/>
      <c r="AT213" s="254"/>
      <c r="AV213" s="216"/>
      <c r="AW213" s="332"/>
      <c r="AY213" s="255"/>
    </row>
    <row r="214" spans="2:51" x14ac:dyDescent="0.25">
      <c r="B214" s="332">
        <v>10.6</v>
      </c>
      <c r="C214" s="332">
        <v>86</v>
      </c>
      <c r="D214" s="332">
        <v>10.6</v>
      </c>
      <c r="E214" s="332">
        <v>8.3000000000000007</v>
      </c>
      <c r="F214" s="332">
        <v>11.2</v>
      </c>
      <c r="G214" s="332">
        <v>73</v>
      </c>
      <c r="H214" s="332">
        <v>1002.6</v>
      </c>
      <c r="I214" s="332">
        <v>0</v>
      </c>
      <c r="J214" s="332">
        <v>0.2</v>
      </c>
      <c r="K214" s="332">
        <v>0.2</v>
      </c>
      <c r="L214" s="332">
        <v>27.7</v>
      </c>
      <c r="M214" s="332">
        <v>77.7</v>
      </c>
      <c r="N214" s="496">
        <v>170</v>
      </c>
      <c r="O214" s="496">
        <v>9</v>
      </c>
      <c r="P214" s="496">
        <v>10.1</v>
      </c>
      <c r="Q214" s="497">
        <v>0.14236111111111099</v>
      </c>
      <c r="R214" s="496"/>
      <c r="S214" s="503"/>
      <c r="T214" s="513"/>
      <c r="U214" s="501">
        <f t="shared" si="7"/>
        <v>60</v>
      </c>
      <c r="V214" s="503"/>
      <c r="W214" s="514"/>
      <c r="X214" s="628"/>
      <c r="AT214" s="254"/>
      <c r="AV214" s="216"/>
      <c r="AW214" s="332"/>
      <c r="AY214" s="255"/>
    </row>
    <row r="215" spans="2:51" x14ac:dyDescent="0.25">
      <c r="B215" s="332">
        <v>10.6</v>
      </c>
      <c r="C215" s="332">
        <v>86</v>
      </c>
      <c r="D215" s="332">
        <v>10.6</v>
      </c>
      <c r="E215" s="332">
        <v>9.6999999999999993</v>
      </c>
      <c r="F215" s="332">
        <v>16.600000000000001</v>
      </c>
      <c r="G215" s="332">
        <v>112</v>
      </c>
      <c r="H215" s="332">
        <v>1002.4</v>
      </c>
      <c r="I215" s="332">
        <v>0</v>
      </c>
      <c r="J215" s="332">
        <v>0.2</v>
      </c>
      <c r="K215" s="332">
        <v>0.2</v>
      </c>
      <c r="L215" s="332">
        <v>27.7</v>
      </c>
      <c r="M215" s="332">
        <v>77.7</v>
      </c>
      <c r="N215" s="496">
        <v>170</v>
      </c>
      <c r="O215" s="496">
        <v>9</v>
      </c>
      <c r="P215" s="496">
        <v>10.1</v>
      </c>
      <c r="Q215" s="497">
        <v>0.14305555555555599</v>
      </c>
      <c r="R215" s="496"/>
      <c r="S215" s="503"/>
      <c r="T215" s="513"/>
      <c r="U215" s="501">
        <f t="shared" si="7"/>
        <v>60</v>
      </c>
      <c r="V215" s="503"/>
      <c r="W215" s="514"/>
      <c r="X215" s="628"/>
      <c r="AT215" s="254"/>
      <c r="AV215" s="216"/>
      <c r="AW215" s="332"/>
      <c r="AY215" s="255"/>
    </row>
    <row r="216" spans="2:51" x14ac:dyDescent="0.25">
      <c r="B216" s="332">
        <v>10.6</v>
      </c>
      <c r="C216" s="332">
        <v>86</v>
      </c>
      <c r="D216" s="332">
        <v>10.6</v>
      </c>
      <c r="E216" s="332">
        <v>7.2</v>
      </c>
      <c r="F216" s="332">
        <v>9.4</v>
      </c>
      <c r="G216" s="332">
        <v>199</v>
      </c>
      <c r="H216" s="332">
        <v>1002.5</v>
      </c>
      <c r="I216" s="332">
        <v>0</v>
      </c>
      <c r="J216" s="332">
        <v>0.2</v>
      </c>
      <c r="K216" s="332">
        <v>0.2</v>
      </c>
      <c r="L216" s="332">
        <v>27.7</v>
      </c>
      <c r="M216" s="332">
        <v>77.7</v>
      </c>
      <c r="N216" s="496">
        <v>170</v>
      </c>
      <c r="O216" s="496">
        <v>9</v>
      </c>
      <c r="P216" s="496">
        <v>10.1</v>
      </c>
      <c r="Q216" s="497">
        <v>0.14374999999999999</v>
      </c>
      <c r="R216" s="496"/>
      <c r="S216" s="503"/>
      <c r="T216" s="513"/>
      <c r="U216" s="501">
        <f t="shared" si="7"/>
        <v>60</v>
      </c>
      <c r="V216" s="503"/>
      <c r="W216" s="514"/>
      <c r="X216" s="628"/>
      <c r="AT216" s="254"/>
      <c r="AV216" s="216"/>
      <c r="AW216" s="332"/>
      <c r="AY216" s="255"/>
    </row>
    <row r="217" spans="2:51" x14ac:dyDescent="0.25">
      <c r="B217" s="332">
        <v>10.6</v>
      </c>
      <c r="C217" s="332">
        <v>86</v>
      </c>
      <c r="D217" s="332">
        <v>10.6</v>
      </c>
      <c r="E217" s="332">
        <v>5.4</v>
      </c>
      <c r="F217" s="332">
        <v>7.2</v>
      </c>
      <c r="G217" s="332">
        <v>104</v>
      </c>
      <c r="H217" s="332">
        <v>1002.6</v>
      </c>
      <c r="I217" s="332">
        <v>0</v>
      </c>
      <c r="J217" s="332">
        <v>0.2</v>
      </c>
      <c r="K217" s="332">
        <v>0.2</v>
      </c>
      <c r="L217" s="332">
        <v>27.7</v>
      </c>
      <c r="M217" s="332">
        <v>77.7</v>
      </c>
      <c r="N217" s="496">
        <v>170</v>
      </c>
      <c r="O217" s="496">
        <v>9.1</v>
      </c>
      <c r="P217" s="496">
        <v>10.199999999999999</v>
      </c>
      <c r="Q217" s="497">
        <v>0.14444444444444399</v>
      </c>
      <c r="R217" s="496"/>
      <c r="S217" s="503"/>
      <c r="T217" s="513"/>
      <c r="U217" s="501">
        <f t="shared" si="7"/>
        <v>60</v>
      </c>
      <c r="V217" s="503"/>
      <c r="W217" s="514"/>
      <c r="X217" s="628"/>
      <c r="AT217" s="254"/>
      <c r="AV217" s="216"/>
      <c r="AW217" s="332"/>
      <c r="AY217" s="255"/>
    </row>
    <row r="218" spans="2:51" x14ac:dyDescent="0.25">
      <c r="B218" s="332">
        <v>10.6</v>
      </c>
      <c r="C218" s="332">
        <v>86</v>
      </c>
      <c r="D218" s="332">
        <v>10.6</v>
      </c>
      <c r="E218" s="332">
        <v>2.9</v>
      </c>
      <c r="F218" s="332">
        <v>5.4</v>
      </c>
      <c r="G218" s="332">
        <v>90</v>
      </c>
      <c r="H218" s="332">
        <v>1002.2</v>
      </c>
      <c r="I218" s="332">
        <v>0</v>
      </c>
      <c r="J218" s="332">
        <v>0.2</v>
      </c>
      <c r="K218" s="332">
        <v>0.2</v>
      </c>
      <c r="L218" s="332">
        <v>27.7</v>
      </c>
      <c r="M218" s="332">
        <v>77.7</v>
      </c>
      <c r="N218" s="496">
        <v>170</v>
      </c>
      <c r="O218" s="496">
        <v>9.1</v>
      </c>
      <c r="P218" s="496">
        <v>10.1</v>
      </c>
      <c r="Q218" s="497">
        <v>0.14513888888888901</v>
      </c>
      <c r="R218" s="496"/>
      <c r="S218" s="503"/>
      <c r="T218" s="513"/>
      <c r="U218" s="501">
        <f t="shared" si="7"/>
        <v>60</v>
      </c>
      <c r="V218" s="503"/>
      <c r="W218" s="514"/>
      <c r="X218" s="628"/>
      <c r="AT218" s="254"/>
      <c r="AV218" s="216"/>
      <c r="AW218" s="332"/>
      <c r="AY218" s="255"/>
    </row>
    <row r="219" spans="2:51" x14ac:dyDescent="0.25">
      <c r="B219" s="332">
        <v>10.6</v>
      </c>
      <c r="C219" s="332">
        <v>86</v>
      </c>
      <c r="D219" s="332">
        <v>10.6</v>
      </c>
      <c r="E219" s="332">
        <v>6.5</v>
      </c>
      <c r="F219" s="332">
        <v>7.2</v>
      </c>
      <c r="G219" s="332">
        <v>57</v>
      </c>
      <c r="H219" s="332">
        <v>1002.3</v>
      </c>
      <c r="I219" s="332">
        <v>0</v>
      </c>
      <c r="J219" s="332">
        <v>0.2</v>
      </c>
      <c r="K219" s="332">
        <v>0.2</v>
      </c>
      <c r="L219" s="332">
        <v>27.7</v>
      </c>
      <c r="M219" s="332">
        <v>77.7</v>
      </c>
      <c r="N219" s="496">
        <v>170</v>
      </c>
      <c r="O219" s="496">
        <v>9.1</v>
      </c>
      <c r="P219" s="496">
        <v>10.1</v>
      </c>
      <c r="Q219" s="497">
        <v>0.14583333333333301</v>
      </c>
      <c r="R219" s="496"/>
      <c r="S219" s="503"/>
      <c r="T219" s="513"/>
      <c r="U219" s="501">
        <f t="shared" si="7"/>
        <v>60</v>
      </c>
      <c r="V219" s="503"/>
      <c r="W219" s="514"/>
      <c r="X219" s="628"/>
      <c r="AT219" s="254"/>
      <c r="AV219" s="216"/>
      <c r="AW219" s="332"/>
      <c r="AY219" s="255"/>
    </row>
    <row r="220" spans="2:51" x14ac:dyDescent="0.25">
      <c r="B220" s="332">
        <v>10.6</v>
      </c>
      <c r="C220" s="332">
        <v>86</v>
      </c>
      <c r="D220" s="332">
        <v>10.6</v>
      </c>
      <c r="E220" s="332">
        <v>2.9</v>
      </c>
      <c r="F220" s="332">
        <v>3.6</v>
      </c>
      <c r="G220" s="332">
        <v>138</v>
      </c>
      <c r="H220" s="332">
        <v>1002.2</v>
      </c>
      <c r="I220" s="332">
        <v>0</v>
      </c>
      <c r="J220" s="332">
        <v>0.2</v>
      </c>
      <c r="K220" s="332">
        <v>0.2</v>
      </c>
      <c r="L220" s="332">
        <v>27.7</v>
      </c>
      <c r="M220" s="332">
        <v>77.7</v>
      </c>
      <c r="N220" s="496">
        <v>170</v>
      </c>
      <c r="O220" s="496">
        <v>9.1</v>
      </c>
      <c r="P220" s="496">
        <v>10.199999999999999</v>
      </c>
      <c r="Q220" s="497">
        <v>0.14652777777777801</v>
      </c>
      <c r="R220" s="496"/>
      <c r="S220" s="503"/>
      <c r="T220" s="513"/>
      <c r="U220" s="501">
        <f t="shared" si="7"/>
        <v>60</v>
      </c>
      <c r="V220" s="503"/>
      <c r="W220" s="514"/>
      <c r="X220" s="628"/>
      <c r="AT220" s="254"/>
      <c r="AV220" s="216"/>
      <c r="AW220" s="332"/>
      <c r="AY220" s="255"/>
    </row>
    <row r="221" spans="2:51" x14ac:dyDescent="0.25">
      <c r="B221" s="332">
        <v>10.6</v>
      </c>
      <c r="C221" s="332">
        <v>86</v>
      </c>
      <c r="D221" s="332">
        <v>10.6</v>
      </c>
      <c r="E221" s="332">
        <v>10.1</v>
      </c>
      <c r="F221" s="332">
        <v>11.2</v>
      </c>
      <c r="G221" s="332">
        <v>97</v>
      </c>
      <c r="H221" s="332">
        <v>1002.1</v>
      </c>
      <c r="I221" s="332">
        <v>0</v>
      </c>
      <c r="J221" s="332">
        <v>0.2</v>
      </c>
      <c r="K221" s="332">
        <v>0.2</v>
      </c>
      <c r="L221" s="332">
        <v>27.7</v>
      </c>
      <c r="M221" s="332">
        <v>77.7</v>
      </c>
      <c r="N221" s="496">
        <v>170</v>
      </c>
      <c r="O221" s="496">
        <v>9.1</v>
      </c>
      <c r="P221" s="496">
        <v>10.199999999999999</v>
      </c>
      <c r="Q221" s="497">
        <v>0.147222222222222</v>
      </c>
      <c r="R221" s="496"/>
      <c r="S221" s="503"/>
      <c r="T221" s="513"/>
      <c r="U221" s="501">
        <f t="shared" si="7"/>
        <v>60</v>
      </c>
      <c r="V221" s="503"/>
      <c r="W221" s="514"/>
      <c r="X221" s="628"/>
      <c r="AT221" s="254"/>
      <c r="AV221" s="216"/>
      <c r="AW221" s="332"/>
      <c r="AY221" s="255"/>
    </row>
    <row r="222" spans="2:51" x14ac:dyDescent="0.25">
      <c r="B222" s="332">
        <v>10.6</v>
      </c>
      <c r="C222" s="332">
        <v>86</v>
      </c>
      <c r="D222" s="332">
        <v>10.6</v>
      </c>
      <c r="E222" s="332">
        <v>2.5</v>
      </c>
      <c r="F222" s="332">
        <v>5.4</v>
      </c>
      <c r="G222" s="332">
        <v>61</v>
      </c>
      <c r="H222" s="332">
        <v>1002.1</v>
      </c>
      <c r="I222" s="332">
        <v>0</v>
      </c>
      <c r="J222" s="332">
        <v>0.2</v>
      </c>
      <c r="K222" s="332">
        <v>0.2</v>
      </c>
      <c r="L222" s="332">
        <v>27.7</v>
      </c>
      <c r="M222" s="332">
        <v>77.7</v>
      </c>
      <c r="N222" s="496">
        <v>170</v>
      </c>
      <c r="O222" s="496">
        <v>9.1</v>
      </c>
      <c r="P222" s="496">
        <v>10.199999999999999</v>
      </c>
      <c r="Q222" s="497">
        <v>0.147916666666667</v>
      </c>
      <c r="R222" s="496"/>
      <c r="S222" s="503"/>
      <c r="T222" s="513"/>
      <c r="U222" s="501">
        <f t="shared" si="7"/>
        <v>60</v>
      </c>
      <c r="V222" s="503"/>
      <c r="W222" s="514"/>
      <c r="X222" s="628"/>
      <c r="AT222" s="254"/>
      <c r="AV222" s="216"/>
      <c r="AW222" s="332"/>
      <c r="AY222" s="255"/>
    </row>
    <row r="223" spans="2:51" x14ac:dyDescent="0.25">
      <c r="B223" s="332">
        <v>10.6</v>
      </c>
      <c r="C223" s="332">
        <v>87</v>
      </c>
      <c r="D223" s="332">
        <v>10.6</v>
      </c>
      <c r="E223" s="332">
        <v>7.9</v>
      </c>
      <c r="F223" s="332">
        <v>9.4</v>
      </c>
      <c r="G223" s="332">
        <v>123</v>
      </c>
      <c r="H223" s="332">
        <v>1002.2</v>
      </c>
      <c r="I223" s="332">
        <v>0</v>
      </c>
      <c r="J223" s="332">
        <v>0.2</v>
      </c>
      <c r="K223" s="332">
        <v>0.2</v>
      </c>
      <c r="L223" s="332">
        <v>27.7</v>
      </c>
      <c r="M223" s="332">
        <v>77.7</v>
      </c>
      <c r="N223" s="496">
        <v>170</v>
      </c>
      <c r="O223" s="496">
        <v>9.1</v>
      </c>
      <c r="P223" s="496">
        <v>10.1</v>
      </c>
      <c r="Q223" s="497">
        <v>0.148611111111111</v>
      </c>
      <c r="R223" s="496"/>
      <c r="S223" s="503"/>
      <c r="T223" s="513"/>
      <c r="U223" s="501">
        <f t="shared" si="7"/>
        <v>60</v>
      </c>
      <c r="V223" s="503"/>
      <c r="W223" s="514"/>
      <c r="X223" s="628"/>
      <c r="AT223" s="254"/>
      <c r="AV223" s="216"/>
      <c r="AW223" s="332"/>
      <c r="AY223" s="255"/>
    </row>
    <row r="224" spans="2:51" x14ac:dyDescent="0.25">
      <c r="B224" s="332">
        <v>10.6</v>
      </c>
      <c r="C224" s="332">
        <v>86</v>
      </c>
      <c r="D224" s="332">
        <v>10.6</v>
      </c>
      <c r="E224" s="332">
        <v>5</v>
      </c>
      <c r="F224" s="332">
        <v>7.2</v>
      </c>
      <c r="G224" s="332">
        <v>69</v>
      </c>
      <c r="H224" s="332">
        <v>1002.1</v>
      </c>
      <c r="I224" s="332">
        <v>0</v>
      </c>
      <c r="J224" s="332">
        <v>0.2</v>
      </c>
      <c r="K224" s="332">
        <v>0.2</v>
      </c>
      <c r="L224" s="332">
        <v>27.7</v>
      </c>
      <c r="M224" s="332">
        <v>77.7</v>
      </c>
      <c r="N224" s="496">
        <v>170</v>
      </c>
      <c r="O224" s="496">
        <v>9.1</v>
      </c>
      <c r="P224" s="496">
        <v>10.199999999999999</v>
      </c>
      <c r="Q224" s="497">
        <v>0.149305555555556</v>
      </c>
      <c r="R224" s="496"/>
      <c r="S224" s="503"/>
      <c r="T224" s="513"/>
      <c r="U224" s="501">
        <f t="shared" si="7"/>
        <v>60</v>
      </c>
      <c r="V224" s="503"/>
      <c r="W224" s="514"/>
      <c r="X224" s="628"/>
      <c r="AT224" s="254"/>
      <c r="AV224" s="216"/>
      <c r="AW224" s="332"/>
      <c r="AY224" s="255"/>
    </row>
    <row r="225" spans="2:51" x14ac:dyDescent="0.25">
      <c r="B225" s="332">
        <v>10.6</v>
      </c>
      <c r="C225" s="332">
        <v>87</v>
      </c>
      <c r="D225" s="332">
        <v>10.6</v>
      </c>
      <c r="E225" s="332">
        <v>5</v>
      </c>
      <c r="F225" s="332">
        <v>9.4</v>
      </c>
      <c r="G225" s="332">
        <v>105</v>
      </c>
      <c r="H225" s="332">
        <v>1002</v>
      </c>
      <c r="I225" s="332">
        <v>0</v>
      </c>
      <c r="J225" s="332">
        <v>0.2</v>
      </c>
      <c r="K225" s="332">
        <v>0.2</v>
      </c>
      <c r="L225" s="332">
        <v>27.7</v>
      </c>
      <c r="M225" s="332">
        <v>77.7</v>
      </c>
      <c r="N225" s="496">
        <v>170</v>
      </c>
      <c r="O225" s="496">
        <v>9</v>
      </c>
      <c r="P225" s="496">
        <v>10.199999999999999</v>
      </c>
      <c r="Q225" s="497">
        <v>0.15</v>
      </c>
      <c r="R225" s="496"/>
      <c r="S225" s="503"/>
      <c r="T225" s="513"/>
      <c r="U225" s="501">
        <f t="shared" si="7"/>
        <v>60</v>
      </c>
      <c r="V225" s="503"/>
      <c r="W225" s="514"/>
      <c r="X225" s="628"/>
      <c r="AT225" s="254"/>
      <c r="AV225" s="216"/>
      <c r="AW225" s="332"/>
      <c r="AY225" s="255"/>
    </row>
    <row r="226" spans="2:51" x14ac:dyDescent="0.25">
      <c r="B226" s="332">
        <v>10.6</v>
      </c>
      <c r="C226" s="332">
        <v>87</v>
      </c>
      <c r="D226" s="332">
        <v>10.6</v>
      </c>
      <c r="E226" s="332">
        <v>2.2000000000000002</v>
      </c>
      <c r="F226" s="332">
        <v>5.4</v>
      </c>
      <c r="G226" s="332">
        <v>65</v>
      </c>
      <c r="H226" s="332">
        <v>1002</v>
      </c>
      <c r="I226" s="332">
        <v>0</v>
      </c>
      <c r="J226" s="332">
        <v>0.2</v>
      </c>
      <c r="K226" s="332">
        <v>0.2</v>
      </c>
      <c r="L226" s="332">
        <v>27.7</v>
      </c>
      <c r="M226" s="332">
        <v>77.7</v>
      </c>
      <c r="N226" s="496">
        <v>170</v>
      </c>
      <c r="O226" s="496">
        <v>9.1</v>
      </c>
      <c r="P226" s="496">
        <v>10.199999999999999</v>
      </c>
      <c r="Q226" s="497">
        <v>0.15069444444444399</v>
      </c>
      <c r="R226" s="496"/>
      <c r="S226" s="503"/>
      <c r="T226" s="513"/>
      <c r="U226" s="501">
        <f t="shared" si="7"/>
        <v>60</v>
      </c>
      <c r="V226" s="503"/>
      <c r="W226" s="514"/>
      <c r="X226" s="628"/>
      <c r="AT226" s="254"/>
      <c r="AV226" s="216"/>
      <c r="AW226" s="332"/>
      <c r="AY226" s="255"/>
    </row>
    <row r="227" spans="2:51" x14ac:dyDescent="0.25">
      <c r="B227" s="332">
        <v>10.6</v>
      </c>
      <c r="C227" s="332">
        <v>87</v>
      </c>
      <c r="D227" s="332">
        <v>10.6</v>
      </c>
      <c r="E227" s="332">
        <v>8.3000000000000007</v>
      </c>
      <c r="F227" s="332">
        <v>11.2</v>
      </c>
      <c r="G227" s="332">
        <v>194</v>
      </c>
      <c r="H227" s="332">
        <v>1002.2</v>
      </c>
      <c r="I227" s="332">
        <v>0</v>
      </c>
      <c r="J227" s="332">
        <v>0.2</v>
      </c>
      <c r="K227" s="332">
        <v>0.2</v>
      </c>
      <c r="L227" s="332">
        <v>27.7</v>
      </c>
      <c r="M227" s="332">
        <v>77.7</v>
      </c>
      <c r="N227" s="496">
        <v>170</v>
      </c>
      <c r="O227" s="496">
        <v>9.1</v>
      </c>
      <c r="P227" s="496">
        <v>10.199999999999999</v>
      </c>
      <c r="Q227" s="497">
        <v>0.15138888888888899</v>
      </c>
      <c r="R227" s="496"/>
      <c r="S227" s="503"/>
      <c r="T227" s="513"/>
      <c r="U227" s="501">
        <f t="shared" si="7"/>
        <v>60</v>
      </c>
      <c r="V227" s="503"/>
      <c r="W227" s="514"/>
      <c r="X227" s="628"/>
      <c r="AT227" s="254"/>
      <c r="AV227" s="216"/>
      <c r="AW227" s="332"/>
      <c r="AY227" s="255"/>
    </row>
    <row r="228" spans="2:51" x14ac:dyDescent="0.25">
      <c r="B228" s="332">
        <v>10.6</v>
      </c>
      <c r="C228" s="332">
        <v>87</v>
      </c>
      <c r="D228" s="332">
        <v>10.6</v>
      </c>
      <c r="E228" s="332">
        <v>5.4</v>
      </c>
      <c r="F228" s="332">
        <v>7.2</v>
      </c>
      <c r="G228" s="332">
        <v>127</v>
      </c>
      <c r="H228" s="332">
        <v>1002</v>
      </c>
      <c r="I228" s="332">
        <v>0</v>
      </c>
      <c r="J228" s="332">
        <v>0.2</v>
      </c>
      <c r="K228" s="332">
        <v>0.2</v>
      </c>
      <c r="L228" s="332">
        <v>27.7</v>
      </c>
      <c r="M228" s="332">
        <v>77.7</v>
      </c>
      <c r="N228" s="496">
        <v>170</v>
      </c>
      <c r="O228" s="496">
        <v>9.1</v>
      </c>
      <c r="P228" s="496">
        <v>10.199999999999999</v>
      </c>
      <c r="Q228" s="497">
        <v>0.15208333333333299</v>
      </c>
      <c r="R228" s="496"/>
      <c r="S228" s="503"/>
      <c r="T228" s="513"/>
      <c r="U228" s="501">
        <f t="shared" si="7"/>
        <v>60</v>
      </c>
      <c r="V228" s="503"/>
      <c r="W228" s="514"/>
      <c r="X228" s="628"/>
      <c r="AT228" s="254"/>
      <c r="AV228" s="216"/>
      <c r="AW228" s="332"/>
      <c r="AY228" s="255"/>
    </row>
    <row r="229" spans="2:51" x14ac:dyDescent="0.25">
      <c r="B229" s="332">
        <v>10.6</v>
      </c>
      <c r="C229" s="332">
        <v>87</v>
      </c>
      <c r="D229" s="332">
        <v>10.6</v>
      </c>
      <c r="E229" s="332">
        <v>3.6</v>
      </c>
      <c r="F229" s="332">
        <v>3.6</v>
      </c>
      <c r="G229" s="332">
        <v>69</v>
      </c>
      <c r="H229" s="332">
        <v>1002</v>
      </c>
      <c r="I229" s="332">
        <v>0</v>
      </c>
      <c r="J229" s="332">
        <v>0.2</v>
      </c>
      <c r="K229" s="332">
        <v>0.2</v>
      </c>
      <c r="L229" s="332">
        <v>27.7</v>
      </c>
      <c r="M229" s="332">
        <v>77.7</v>
      </c>
      <c r="N229" s="496">
        <v>170</v>
      </c>
      <c r="O229" s="496">
        <v>9.1</v>
      </c>
      <c r="P229" s="496">
        <v>10.1</v>
      </c>
      <c r="Q229" s="497">
        <v>0.15277777777777801</v>
      </c>
      <c r="R229" s="496"/>
      <c r="S229" s="503"/>
      <c r="T229" s="513"/>
      <c r="U229" s="501">
        <f t="shared" si="7"/>
        <v>60</v>
      </c>
      <c r="V229" s="503"/>
      <c r="W229" s="514"/>
      <c r="X229" s="628"/>
      <c r="AT229" s="254"/>
      <c r="AV229" s="216"/>
      <c r="AW229" s="332"/>
      <c r="AY229" s="255"/>
    </row>
    <row r="230" spans="2:51" x14ac:dyDescent="0.25">
      <c r="B230" s="332">
        <v>10.6</v>
      </c>
      <c r="C230" s="332">
        <v>87</v>
      </c>
      <c r="D230" s="332">
        <v>10.6</v>
      </c>
      <c r="E230" s="332">
        <v>2.2000000000000002</v>
      </c>
      <c r="F230" s="332">
        <v>3.6</v>
      </c>
      <c r="G230" s="332">
        <v>64</v>
      </c>
      <c r="H230" s="332">
        <v>1001.9</v>
      </c>
      <c r="I230" s="332">
        <v>0</v>
      </c>
      <c r="J230" s="332">
        <v>0.2</v>
      </c>
      <c r="K230" s="332">
        <v>0.2</v>
      </c>
      <c r="L230" s="332">
        <v>27.7</v>
      </c>
      <c r="M230" s="332">
        <v>77.7</v>
      </c>
      <c r="N230" s="496">
        <v>170</v>
      </c>
      <c r="O230" s="496">
        <v>9</v>
      </c>
      <c r="P230" s="496">
        <v>10.199999999999999</v>
      </c>
      <c r="Q230" s="497">
        <v>0.15347222222222201</v>
      </c>
      <c r="R230" s="496"/>
      <c r="S230" s="503"/>
      <c r="T230" s="513"/>
      <c r="U230" s="501">
        <f t="shared" si="7"/>
        <v>60</v>
      </c>
      <c r="V230" s="503"/>
      <c r="W230" s="514"/>
      <c r="X230" s="628"/>
      <c r="AT230" s="254"/>
      <c r="AV230" s="216"/>
      <c r="AW230" s="332"/>
      <c r="AY230" s="255"/>
    </row>
    <row r="231" spans="2:51" x14ac:dyDescent="0.25">
      <c r="B231" s="332">
        <v>10.6</v>
      </c>
      <c r="C231" s="332">
        <v>87</v>
      </c>
      <c r="D231" s="332">
        <v>10.6</v>
      </c>
      <c r="E231" s="332">
        <v>2.9</v>
      </c>
      <c r="F231" s="332">
        <v>3.6</v>
      </c>
      <c r="G231" s="332">
        <v>80</v>
      </c>
      <c r="H231" s="332">
        <v>1002</v>
      </c>
      <c r="I231" s="332">
        <v>0</v>
      </c>
      <c r="J231" s="332">
        <v>0.2</v>
      </c>
      <c r="K231" s="332">
        <v>0.2</v>
      </c>
      <c r="L231" s="332">
        <v>27.7</v>
      </c>
      <c r="M231" s="332">
        <v>77.7</v>
      </c>
      <c r="N231" s="496">
        <v>170</v>
      </c>
      <c r="O231" s="496">
        <v>9.1</v>
      </c>
      <c r="P231" s="496">
        <v>10.199999999999999</v>
      </c>
      <c r="Q231" s="497">
        <v>0.15416666666666701</v>
      </c>
      <c r="R231" s="496"/>
      <c r="S231" s="503"/>
      <c r="T231" s="513"/>
      <c r="U231" s="501">
        <f t="shared" si="7"/>
        <v>60</v>
      </c>
      <c r="V231" s="503"/>
      <c r="W231" s="514"/>
      <c r="X231" s="628"/>
      <c r="AT231" s="254"/>
      <c r="AV231" s="216"/>
      <c r="AW231" s="332"/>
      <c r="AY231" s="255"/>
    </row>
    <row r="232" spans="2:51" x14ac:dyDescent="0.25">
      <c r="B232" s="332">
        <v>10.6</v>
      </c>
      <c r="C232" s="332">
        <v>87</v>
      </c>
      <c r="D232" s="332">
        <v>10.6</v>
      </c>
      <c r="E232" s="332">
        <v>5.4</v>
      </c>
      <c r="F232" s="332">
        <v>7.2</v>
      </c>
      <c r="G232" s="332">
        <v>169</v>
      </c>
      <c r="H232" s="332">
        <v>1001.8</v>
      </c>
      <c r="I232" s="332">
        <v>0</v>
      </c>
      <c r="J232" s="332">
        <v>0.2</v>
      </c>
      <c r="K232" s="332">
        <v>0.2</v>
      </c>
      <c r="L232" s="332">
        <v>27.7</v>
      </c>
      <c r="M232" s="332">
        <v>77.7</v>
      </c>
      <c r="N232" s="496">
        <v>170</v>
      </c>
      <c r="O232" s="496">
        <v>9.1</v>
      </c>
      <c r="P232" s="496">
        <v>10.199999999999999</v>
      </c>
      <c r="Q232" s="497">
        <v>0.15486111111111101</v>
      </c>
      <c r="R232" s="496"/>
      <c r="S232" s="503"/>
      <c r="T232" s="513"/>
      <c r="U232" s="501">
        <f t="shared" si="7"/>
        <v>60</v>
      </c>
      <c r="V232" s="503"/>
      <c r="W232" s="514"/>
      <c r="X232" s="628"/>
      <c r="AT232" s="254"/>
      <c r="AV232" s="216"/>
      <c r="AW232" s="332"/>
      <c r="AY232" s="255"/>
    </row>
    <row r="233" spans="2:51" x14ac:dyDescent="0.25">
      <c r="B233" s="332">
        <v>10.6</v>
      </c>
      <c r="C233" s="332">
        <v>87</v>
      </c>
      <c r="D233" s="332">
        <v>10.6</v>
      </c>
      <c r="E233" s="332">
        <v>6.5</v>
      </c>
      <c r="F233" s="332">
        <v>9.4</v>
      </c>
      <c r="G233" s="332">
        <v>147</v>
      </c>
      <c r="H233" s="332">
        <v>1001.9</v>
      </c>
      <c r="I233" s="332">
        <v>0</v>
      </c>
      <c r="J233" s="332">
        <v>0.2</v>
      </c>
      <c r="K233" s="332">
        <v>0.2</v>
      </c>
      <c r="L233" s="332">
        <v>27.7</v>
      </c>
      <c r="M233" s="332">
        <v>77.7</v>
      </c>
      <c r="N233" s="496">
        <v>170</v>
      </c>
      <c r="O233" s="496">
        <v>9.1</v>
      </c>
      <c r="P233" s="496">
        <v>10.199999999999999</v>
      </c>
      <c r="Q233" s="497">
        <v>0.155555555555556</v>
      </c>
      <c r="R233" s="496"/>
      <c r="S233" s="503"/>
      <c r="T233" s="513"/>
      <c r="U233" s="501">
        <f t="shared" si="7"/>
        <v>60</v>
      </c>
      <c r="V233" s="503"/>
      <c r="W233" s="514"/>
      <c r="X233" s="628"/>
      <c r="AT233" s="254"/>
      <c r="AV233" s="216"/>
      <c r="AW233" s="332"/>
      <c r="AY233" s="255"/>
    </row>
    <row r="234" spans="2:51" x14ac:dyDescent="0.25">
      <c r="B234" s="332">
        <v>10.6</v>
      </c>
      <c r="C234" s="332">
        <v>87</v>
      </c>
      <c r="D234" s="332">
        <v>10.6</v>
      </c>
      <c r="E234" s="332">
        <v>5</v>
      </c>
      <c r="F234" s="332">
        <v>7.2</v>
      </c>
      <c r="G234" s="332">
        <v>110</v>
      </c>
      <c r="H234" s="332">
        <v>1001.8</v>
      </c>
      <c r="I234" s="332">
        <v>0</v>
      </c>
      <c r="J234" s="332">
        <v>0.2</v>
      </c>
      <c r="K234" s="332">
        <v>0.2</v>
      </c>
      <c r="L234" s="332">
        <v>27.7</v>
      </c>
      <c r="M234" s="332">
        <v>77.7</v>
      </c>
      <c r="N234" s="496">
        <v>170</v>
      </c>
      <c r="O234" s="496">
        <v>9.1</v>
      </c>
      <c r="P234" s="496">
        <v>10.199999999999999</v>
      </c>
      <c r="Q234" s="497">
        <v>0.15625</v>
      </c>
      <c r="R234" s="496"/>
      <c r="S234" s="503"/>
      <c r="T234" s="513"/>
      <c r="U234" s="501">
        <f t="shared" si="7"/>
        <v>60</v>
      </c>
      <c r="V234" s="503"/>
      <c r="W234" s="514"/>
      <c r="X234" s="628"/>
      <c r="AT234" s="254"/>
      <c r="AV234" s="216"/>
      <c r="AW234" s="332"/>
      <c r="AY234" s="255"/>
    </row>
    <row r="235" spans="2:51" x14ac:dyDescent="0.25">
      <c r="B235" s="332">
        <v>10.6</v>
      </c>
      <c r="C235" s="332">
        <v>87</v>
      </c>
      <c r="D235" s="332">
        <v>10.6</v>
      </c>
      <c r="E235" s="332">
        <v>6.1</v>
      </c>
      <c r="F235" s="332">
        <v>9.4</v>
      </c>
      <c r="G235" s="332">
        <v>53</v>
      </c>
      <c r="H235" s="332">
        <v>1001.8</v>
      </c>
      <c r="I235" s="332">
        <v>0</v>
      </c>
      <c r="J235" s="332">
        <v>0.2</v>
      </c>
      <c r="K235" s="332">
        <v>0.2</v>
      </c>
      <c r="L235" s="332">
        <v>27.7</v>
      </c>
      <c r="M235" s="332">
        <v>77.7</v>
      </c>
      <c r="N235" s="496">
        <v>170</v>
      </c>
      <c r="O235" s="496">
        <v>9.1</v>
      </c>
      <c r="P235" s="496">
        <v>10.199999999999999</v>
      </c>
      <c r="Q235" s="497">
        <v>0.156944444444444</v>
      </c>
      <c r="R235" s="496"/>
      <c r="S235" s="503"/>
      <c r="T235" s="513"/>
      <c r="U235" s="501">
        <f t="shared" si="7"/>
        <v>60</v>
      </c>
      <c r="V235" s="503"/>
      <c r="W235" s="514"/>
      <c r="X235" s="628"/>
      <c r="AT235" s="254"/>
      <c r="AV235" s="216"/>
      <c r="AW235" s="332"/>
      <c r="AY235" s="255"/>
    </row>
    <row r="236" spans="2:51" x14ac:dyDescent="0.25">
      <c r="B236" s="332">
        <v>10.6</v>
      </c>
      <c r="C236" s="332">
        <v>86</v>
      </c>
      <c r="D236" s="332">
        <v>10.6</v>
      </c>
      <c r="E236" s="332">
        <v>5.4</v>
      </c>
      <c r="F236" s="332">
        <v>7.2</v>
      </c>
      <c r="G236" s="332">
        <v>59</v>
      </c>
      <c r="H236" s="332">
        <v>1001.6</v>
      </c>
      <c r="I236" s="332">
        <v>0</v>
      </c>
      <c r="J236" s="332">
        <v>0.2</v>
      </c>
      <c r="K236" s="332">
        <v>0.2</v>
      </c>
      <c r="L236" s="332">
        <v>27.7</v>
      </c>
      <c r="M236" s="332">
        <v>77.7</v>
      </c>
      <c r="N236" s="496">
        <v>170</v>
      </c>
      <c r="O236" s="496">
        <v>9.1</v>
      </c>
      <c r="P236" s="496">
        <v>10.199999999999999</v>
      </c>
      <c r="Q236" s="497">
        <v>0.15763888888888899</v>
      </c>
      <c r="R236" s="496"/>
      <c r="S236" s="503"/>
      <c r="T236" s="513"/>
      <c r="U236" s="501">
        <f t="shared" si="7"/>
        <v>60</v>
      </c>
      <c r="V236" s="503"/>
      <c r="W236" s="514"/>
      <c r="X236" s="628"/>
      <c r="AT236" s="254"/>
      <c r="AV236" s="216"/>
      <c r="AW236" s="332"/>
      <c r="AY236" s="255"/>
    </row>
    <row r="237" spans="2:51" x14ac:dyDescent="0.25">
      <c r="B237" s="332">
        <v>10.6</v>
      </c>
      <c r="C237" s="332">
        <v>86</v>
      </c>
      <c r="D237" s="332">
        <v>10.6</v>
      </c>
      <c r="E237" s="332">
        <v>7.9</v>
      </c>
      <c r="F237" s="332">
        <v>11.2</v>
      </c>
      <c r="G237" s="332">
        <v>58</v>
      </c>
      <c r="H237" s="332">
        <v>1001.8</v>
      </c>
      <c r="I237" s="332">
        <v>0</v>
      </c>
      <c r="J237" s="332">
        <v>0.2</v>
      </c>
      <c r="K237" s="332">
        <v>0.2</v>
      </c>
      <c r="L237" s="332">
        <v>27.7</v>
      </c>
      <c r="M237" s="332">
        <v>77.7</v>
      </c>
      <c r="N237" s="496">
        <v>170</v>
      </c>
      <c r="O237" s="496">
        <v>9.1</v>
      </c>
      <c r="P237" s="496">
        <v>10.199999999999999</v>
      </c>
      <c r="Q237" s="497">
        <v>0.15833333333333299</v>
      </c>
      <c r="R237" s="496"/>
      <c r="S237" s="503"/>
      <c r="T237" s="513"/>
      <c r="U237" s="501">
        <f t="shared" si="7"/>
        <v>60</v>
      </c>
      <c r="V237" s="503"/>
      <c r="W237" s="514"/>
      <c r="X237" s="628"/>
      <c r="AT237" s="254"/>
      <c r="AV237" s="216"/>
      <c r="AW237" s="332"/>
      <c r="AY237" s="255"/>
    </row>
    <row r="238" spans="2:51" x14ac:dyDescent="0.25">
      <c r="B238" s="332">
        <v>10.6</v>
      </c>
      <c r="C238" s="332">
        <v>86</v>
      </c>
      <c r="D238" s="332">
        <v>10.6</v>
      </c>
      <c r="E238" s="332">
        <v>5.4</v>
      </c>
      <c r="F238" s="332">
        <v>9.4</v>
      </c>
      <c r="G238" s="332">
        <v>122</v>
      </c>
      <c r="H238" s="332">
        <v>1001.6</v>
      </c>
      <c r="I238" s="332">
        <v>0</v>
      </c>
      <c r="J238" s="332">
        <v>0.2</v>
      </c>
      <c r="K238" s="332">
        <v>0.2</v>
      </c>
      <c r="L238" s="332">
        <v>27.7</v>
      </c>
      <c r="M238" s="332">
        <v>77.7</v>
      </c>
      <c r="N238" s="496">
        <v>170</v>
      </c>
      <c r="O238" s="496">
        <v>9.1</v>
      </c>
      <c r="P238" s="496">
        <v>10.199999999999999</v>
      </c>
      <c r="Q238" s="497">
        <v>0.15902777777777799</v>
      </c>
      <c r="R238" s="496"/>
      <c r="S238" s="503"/>
      <c r="T238" s="513"/>
      <c r="U238" s="501">
        <f t="shared" si="7"/>
        <v>60</v>
      </c>
      <c r="V238" s="503"/>
      <c r="W238" s="514"/>
      <c r="X238" s="628"/>
      <c r="AT238" s="254"/>
      <c r="AV238" s="216"/>
      <c r="AW238" s="332"/>
      <c r="AY238" s="255"/>
    </row>
    <row r="239" spans="2:51" x14ac:dyDescent="0.25">
      <c r="B239" s="332">
        <v>10.6</v>
      </c>
      <c r="C239" s="332">
        <v>85</v>
      </c>
      <c r="D239" s="332">
        <v>10.6</v>
      </c>
      <c r="E239" s="332">
        <v>5.4</v>
      </c>
      <c r="F239" s="332">
        <v>9.4</v>
      </c>
      <c r="G239" s="332">
        <v>118</v>
      </c>
      <c r="H239" s="332">
        <v>1001.6</v>
      </c>
      <c r="I239" s="332">
        <v>0</v>
      </c>
      <c r="J239" s="332">
        <v>0.2</v>
      </c>
      <c r="K239" s="332">
        <v>0.2</v>
      </c>
      <c r="L239" s="332">
        <v>27.7</v>
      </c>
      <c r="M239" s="332">
        <v>77.7</v>
      </c>
      <c r="N239" s="496">
        <v>170</v>
      </c>
      <c r="O239" s="496">
        <v>9.1</v>
      </c>
      <c r="P239" s="496">
        <v>10.199999999999999</v>
      </c>
      <c r="Q239" s="497">
        <v>0.15972222222222199</v>
      </c>
      <c r="R239" s="496"/>
      <c r="S239" s="503"/>
      <c r="T239" s="513"/>
      <c r="U239" s="501">
        <f t="shared" si="7"/>
        <v>60</v>
      </c>
      <c r="V239" s="503"/>
      <c r="W239" s="514"/>
      <c r="X239" s="628"/>
      <c r="AT239" s="254"/>
      <c r="AV239" s="216"/>
      <c r="AW239" s="332"/>
      <c r="AY239" s="255"/>
    </row>
    <row r="240" spans="2:51" x14ac:dyDescent="0.25">
      <c r="B240" s="332">
        <v>10.7</v>
      </c>
      <c r="C240" s="332">
        <v>84</v>
      </c>
      <c r="D240" s="332">
        <v>10.7</v>
      </c>
      <c r="E240" s="332">
        <v>7.6</v>
      </c>
      <c r="F240" s="332">
        <v>11.2</v>
      </c>
      <c r="G240" s="332">
        <v>126</v>
      </c>
      <c r="H240" s="332">
        <v>1001.5</v>
      </c>
      <c r="I240" s="332">
        <v>0</v>
      </c>
      <c r="J240" s="332">
        <v>0.2</v>
      </c>
      <c r="K240" s="332">
        <v>0.2</v>
      </c>
      <c r="L240" s="332">
        <v>27.7</v>
      </c>
      <c r="M240" s="332">
        <v>77.7</v>
      </c>
      <c r="N240" s="496">
        <v>170</v>
      </c>
      <c r="O240" s="496">
        <v>9.1</v>
      </c>
      <c r="P240" s="496">
        <v>10.199999999999999</v>
      </c>
      <c r="Q240" s="497">
        <v>0.16041666666666701</v>
      </c>
      <c r="R240" s="496"/>
      <c r="S240" s="503"/>
      <c r="T240" s="513"/>
      <c r="U240" s="501">
        <f t="shared" si="7"/>
        <v>60</v>
      </c>
      <c r="V240" s="503"/>
      <c r="W240" s="514"/>
      <c r="X240" s="628"/>
      <c r="AT240" s="254"/>
      <c r="AV240" s="216"/>
      <c r="AW240" s="332"/>
      <c r="AY240" s="255"/>
    </row>
    <row r="241" spans="2:51" x14ac:dyDescent="0.25">
      <c r="B241" s="332">
        <v>10.8</v>
      </c>
      <c r="C241" s="332">
        <v>84</v>
      </c>
      <c r="D241" s="332">
        <v>10.8</v>
      </c>
      <c r="E241" s="332">
        <v>10.4</v>
      </c>
      <c r="F241" s="332">
        <v>18.399999999999999</v>
      </c>
      <c r="G241" s="332">
        <v>135</v>
      </c>
      <c r="H241" s="332">
        <v>1001.6</v>
      </c>
      <c r="I241" s="332">
        <v>0</v>
      </c>
      <c r="J241" s="332">
        <v>0.2</v>
      </c>
      <c r="K241" s="332">
        <v>0.2</v>
      </c>
      <c r="L241" s="332">
        <v>27.7</v>
      </c>
      <c r="M241" s="332">
        <v>77.7</v>
      </c>
      <c r="N241" s="496">
        <v>170</v>
      </c>
      <c r="O241" s="496">
        <v>9.1999999999999993</v>
      </c>
      <c r="P241" s="496">
        <v>10.199999999999999</v>
      </c>
      <c r="Q241" s="497">
        <v>0.16111111111111101</v>
      </c>
      <c r="R241" s="496"/>
      <c r="S241" s="503"/>
      <c r="T241" s="513"/>
      <c r="U241" s="501">
        <f t="shared" si="7"/>
        <v>60</v>
      </c>
      <c r="V241" s="503"/>
      <c r="W241" s="514"/>
      <c r="X241" s="628"/>
      <c r="AT241" s="254"/>
      <c r="AV241" s="216"/>
      <c r="AW241" s="332"/>
      <c r="AY241" s="255"/>
    </row>
    <row r="242" spans="2:51" x14ac:dyDescent="0.25">
      <c r="B242" s="332">
        <v>10.8</v>
      </c>
      <c r="C242" s="332">
        <v>83</v>
      </c>
      <c r="D242" s="332">
        <v>10.8</v>
      </c>
      <c r="E242" s="332">
        <v>2.9</v>
      </c>
      <c r="F242" s="332">
        <v>3.6</v>
      </c>
      <c r="G242" s="332">
        <v>4</v>
      </c>
      <c r="H242" s="332">
        <v>1001.6</v>
      </c>
      <c r="I242" s="332">
        <v>0</v>
      </c>
      <c r="J242" s="332">
        <v>0.2</v>
      </c>
      <c r="K242" s="332">
        <v>0.2</v>
      </c>
      <c r="L242" s="332">
        <v>27.7</v>
      </c>
      <c r="M242" s="332">
        <v>77.7</v>
      </c>
      <c r="N242" s="496">
        <v>170</v>
      </c>
      <c r="O242" s="496">
        <v>9.1999999999999993</v>
      </c>
      <c r="P242" s="496">
        <v>10.3</v>
      </c>
      <c r="Q242" s="497">
        <v>0.16180555555555601</v>
      </c>
      <c r="R242" s="496"/>
      <c r="S242" s="503"/>
      <c r="T242" s="513"/>
      <c r="U242" s="501">
        <f t="shared" si="7"/>
        <v>60</v>
      </c>
      <c r="V242" s="503"/>
      <c r="W242" s="514"/>
      <c r="X242" s="628"/>
      <c r="AT242" s="254"/>
      <c r="AV242" s="216"/>
      <c r="AW242" s="332"/>
      <c r="AY242" s="255"/>
    </row>
    <row r="243" spans="2:51" x14ac:dyDescent="0.25">
      <c r="B243" s="332">
        <v>10.9</v>
      </c>
      <c r="C243" s="332">
        <v>83</v>
      </c>
      <c r="D243" s="332">
        <v>10.9</v>
      </c>
      <c r="E243" s="332">
        <v>6.5</v>
      </c>
      <c r="F243" s="332">
        <v>9.4</v>
      </c>
      <c r="G243" s="332">
        <v>66</v>
      </c>
      <c r="H243" s="332">
        <v>1001.6</v>
      </c>
      <c r="I243" s="332">
        <v>0</v>
      </c>
      <c r="J243" s="332">
        <v>0.2</v>
      </c>
      <c r="K243" s="332">
        <v>0.2</v>
      </c>
      <c r="L243" s="332">
        <v>27.7</v>
      </c>
      <c r="M243" s="332">
        <v>77.7</v>
      </c>
      <c r="N243" s="496">
        <v>170</v>
      </c>
      <c r="O243" s="496">
        <v>9.1999999999999993</v>
      </c>
      <c r="P243" s="496">
        <v>10.3</v>
      </c>
      <c r="Q243" s="497">
        <v>0.16250000000000001</v>
      </c>
      <c r="R243" s="496"/>
      <c r="S243" s="503"/>
      <c r="T243" s="513"/>
      <c r="U243" s="501">
        <f t="shared" si="7"/>
        <v>60</v>
      </c>
      <c r="V243" s="503"/>
      <c r="W243" s="514"/>
      <c r="X243" s="628"/>
      <c r="Z243" s="166"/>
      <c r="AA243" s="166"/>
      <c r="AB243" s="166"/>
      <c r="AT243" s="254"/>
      <c r="AV243" s="216"/>
      <c r="AW243" s="332"/>
      <c r="AY243" s="255"/>
    </row>
    <row r="244" spans="2:51" x14ac:dyDescent="0.25">
      <c r="B244" s="332">
        <v>11</v>
      </c>
      <c r="C244" s="332">
        <v>83</v>
      </c>
      <c r="D244" s="332">
        <v>11</v>
      </c>
      <c r="E244" s="332">
        <v>5.4</v>
      </c>
      <c r="F244" s="332">
        <v>7.2</v>
      </c>
      <c r="G244" s="332">
        <v>47</v>
      </c>
      <c r="H244" s="332">
        <v>1001.4</v>
      </c>
      <c r="I244" s="332">
        <v>0</v>
      </c>
      <c r="J244" s="332">
        <v>0.2</v>
      </c>
      <c r="K244" s="332">
        <v>0.2</v>
      </c>
      <c r="L244" s="332">
        <v>27.7</v>
      </c>
      <c r="M244" s="332">
        <v>77.7</v>
      </c>
      <c r="N244" s="496">
        <v>170</v>
      </c>
      <c r="O244" s="496">
        <v>9.1999999999999993</v>
      </c>
      <c r="P244" s="496">
        <v>10.3</v>
      </c>
      <c r="Q244" s="497">
        <v>0.163194444444444</v>
      </c>
      <c r="R244" s="496"/>
      <c r="S244" s="503"/>
      <c r="T244" s="513"/>
      <c r="U244" s="501">
        <f t="shared" si="7"/>
        <v>60</v>
      </c>
      <c r="V244" s="503"/>
      <c r="W244" s="514"/>
      <c r="X244" s="628"/>
      <c r="AT244" s="254"/>
      <c r="AV244" s="216"/>
      <c r="AW244" s="332"/>
      <c r="AY244" s="255"/>
    </row>
    <row r="245" spans="2:51" x14ac:dyDescent="0.25">
      <c r="B245" s="332">
        <v>11</v>
      </c>
      <c r="C245" s="332">
        <v>83</v>
      </c>
      <c r="D245" s="332">
        <v>11</v>
      </c>
      <c r="E245" s="332">
        <v>4.3</v>
      </c>
      <c r="F245" s="332">
        <v>5.4</v>
      </c>
      <c r="G245" s="332">
        <v>48</v>
      </c>
      <c r="H245" s="332">
        <v>1001.5</v>
      </c>
      <c r="I245" s="332">
        <v>0</v>
      </c>
      <c r="J245" s="332">
        <v>0.2</v>
      </c>
      <c r="K245" s="332">
        <v>0.2</v>
      </c>
      <c r="L245" s="332">
        <v>27.7</v>
      </c>
      <c r="M245" s="332">
        <v>77.7</v>
      </c>
      <c r="N245" s="496">
        <v>170</v>
      </c>
      <c r="O245" s="496">
        <v>9.3000000000000007</v>
      </c>
      <c r="P245" s="496">
        <v>10.4</v>
      </c>
      <c r="Q245" s="497">
        <v>0.163888888888889</v>
      </c>
      <c r="R245" s="496"/>
      <c r="S245" s="503"/>
      <c r="T245" s="513"/>
      <c r="U245" s="501">
        <f t="shared" si="7"/>
        <v>60</v>
      </c>
      <c r="V245" s="503"/>
      <c r="W245" s="514"/>
      <c r="X245" s="628"/>
      <c r="AT245" s="254"/>
      <c r="AV245" s="216"/>
      <c r="AW245" s="332"/>
      <c r="AY245" s="255"/>
    </row>
    <row r="246" spans="2:51" x14ac:dyDescent="0.25">
      <c r="B246" s="332">
        <v>11</v>
      </c>
      <c r="C246" s="332">
        <v>82</v>
      </c>
      <c r="D246" s="332">
        <v>11</v>
      </c>
      <c r="E246" s="332">
        <v>8.3000000000000007</v>
      </c>
      <c r="F246" s="332">
        <v>11.2</v>
      </c>
      <c r="G246" s="332">
        <v>77</v>
      </c>
      <c r="H246" s="332">
        <v>1001.4</v>
      </c>
      <c r="I246" s="332">
        <v>0</v>
      </c>
      <c r="J246" s="332">
        <v>0.2</v>
      </c>
      <c r="K246" s="332">
        <v>0.2</v>
      </c>
      <c r="L246" s="332">
        <v>27.7</v>
      </c>
      <c r="M246" s="332">
        <v>77.7</v>
      </c>
      <c r="N246" s="496">
        <v>170</v>
      </c>
      <c r="O246" s="496">
        <v>9.3000000000000007</v>
      </c>
      <c r="P246" s="496">
        <v>10.4</v>
      </c>
      <c r="Q246" s="497">
        <v>0.164583333333333</v>
      </c>
      <c r="R246" s="496"/>
      <c r="S246" s="503"/>
      <c r="T246" s="513"/>
      <c r="U246" s="501">
        <f t="shared" si="7"/>
        <v>60</v>
      </c>
      <c r="V246" s="503"/>
      <c r="W246" s="514"/>
      <c r="X246" s="628"/>
      <c r="AT246" s="254"/>
      <c r="AV246" s="216"/>
      <c r="AW246" s="332"/>
      <c r="AY246" s="255"/>
    </row>
    <row r="247" spans="2:51" x14ac:dyDescent="0.25">
      <c r="B247" s="332">
        <v>11.1</v>
      </c>
      <c r="C247" s="332">
        <v>82</v>
      </c>
      <c r="D247" s="332">
        <v>11.1</v>
      </c>
      <c r="E247" s="332">
        <v>4.3</v>
      </c>
      <c r="F247" s="332">
        <v>7.2</v>
      </c>
      <c r="G247" s="332">
        <v>75</v>
      </c>
      <c r="H247" s="332">
        <v>1001.3</v>
      </c>
      <c r="I247" s="332">
        <v>0</v>
      </c>
      <c r="J247" s="332">
        <v>0.2</v>
      </c>
      <c r="K247" s="332">
        <v>0.2</v>
      </c>
      <c r="L247" s="332">
        <v>27.7</v>
      </c>
      <c r="M247" s="332">
        <v>77.7</v>
      </c>
      <c r="N247" s="496">
        <v>170</v>
      </c>
      <c r="O247" s="496">
        <v>9.3000000000000007</v>
      </c>
      <c r="P247" s="496">
        <v>10.4</v>
      </c>
      <c r="Q247" s="497">
        <v>0.165277777777778</v>
      </c>
      <c r="R247" s="496"/>
      <c r="S247" s="503"/>
      <c r="T247" s="513"/>
      <c r="U247" s="501">
        <f t="shared" si="7"/>
        <v>60</v>
      </c>
      <c r="V247" s="503"/>
      <c r="W247" s="514"/>
      <c r="X247" s="628"/>
      <c r="AT247" s="254"/>
      <c r="AV247" s="216"/>
      <c r="AW247" s="332"/>
      <c r="AY247" s="255"/>
    </row>
    <row r="248" spans="2:51" x14ac:dyDescent="0.25">
      <c r="B248" s="332">
        <v>11.1</v>
      </c>
      <c r="C248" s="332">
        <v>81</v>
      </c>
      <c r="D248" s="332">
        <v>11.1</v>
      </c>
      <c r="E248" s="332">
        <v>5.4</v>
      </c>
      <c r="F248" s="332">
        <v>9.4</v>
      </c>
      <c r="G248" s="332">
        <v>29</v>
      </c>
      <c r="H248" s="332">
        <v>1001.2</v>
      </c>
      <c r="I248" s="332">
        <v>0</v>
      </c>
      <c r="J248" s="332">
        <v>0.2</v>
      </c>
      <c r="K248" s="332">
        <v>0.2</v>
      </c>
      <c r="L248" s="332">
        <v>27.7</v>
      </c>
      <c r="M248" s="332">
        <v>77.7</v>
      </c>
      <c r="N248" s="496">
        <v>170</v>
      </c>
      <c r="O248" s="496">
        <v>9.3000000000000007</v>
      </c>
      <c r="P248" s="496">
        <v>10.4</v>
      </c>
      <c r="Q248" s="497">
        <v>0.16597222222222199</v>
      </c>
      <c r="R248" s="496"/>
      <c r="S248" s="503"/>
      <c r="T248" s="513"/>
      <c r="U248" s="501">
        <f t="shared" si="7"/>
        <v>60</v>
      </c>
      <c r="V248" s="503"/>
      <c r="W248" s="514"/>
      <c r="X248" s="628"/>
      <c r="AT248" s="254"/>
      <c r="AV248" s="216"/>
      <c r="AW248" s="332"/>
      <c r="AY248" s="255"/>
    </row>
    <row r="249" spans="2:51" x14ac:dyDescent="0.25">
      <c r="B249" s="332">
        <v>11.2</v>
      </c>
      <c r="C249" s="332">
        <v>82</v>
      </c>
      <c r="D249" s="332">
        <v>11.2</v>
      </c>
      <c r="E249" s="332">
        <v>8.3000000000000007</v>
      </c>
      <c r="F249" s="332">
        <v>14.8</v>
      </c>
      <c r="G249" s="332">
        <v>97</v>
      </c>
      <c r="H249" s="332">
        <v>1001.4</v>
      </c>
      <c r="I249" s="332">
        <v>0</v>
      </c>
      <c r="J249" s="332">
        <v>0.2</v>
      </c>
      <c r="K249" s="332">
        <v>0.2</v>
      </c>
      <c r="L249" s="332">
        <v>27.7</v>
      </c>
      <c r="M249" s="332">
        <v>77.7</v>
      </c>
      <c r="N249" s="496">
        <v>170</v>
      </c>
      <c r="O249" s="496">
        <v>9.3000000000000007</v>
      </c>
      <c r="P249" s="496">
        <v>10.5</v>
      </c>
      <c r="Q249" s="497">
        <v>0.16666666666666699</v>
      </c>
      <c r="R249" s="496"/>
      <c r="S249" s="503"/>
      <c r="T249" s="513"/>
      <c r="U249" s="501">
        <f t="shared" si="7"/>
        <v>60</v>
      </c>
      <c r="V249" s="503"/>
      <c r="W249" s="514"/>
      <c r="X249" s="628"/>
      <c r="AT249" s="254"/>
      <c r="AV249" s="216"/>
      <c r="AW249" s="332"/>
      <c r="AY249" s="255"/>
    </row>
    <row r="250" spans="2:51" x14ac:dyDescent="0.25">
      <c r="B250" s="332">
        <v>11.2</v>
      </c>
      <c r="C250" s="332">
        <v>82</v>
      </c>
      <c r="D250" s="332">
        <v>11.2</v>
      </c>
      <c r="E250" s="332">
        <v>8.3000000000000007</v>
      </c>
      <c r="F250" s="332">
        <v>11.2</v>
      </c>
      <c r="G250" s="332">
        <v>125</v>
      </c>
      <c r="H250" s="332">
        <v>1001.3</v>
      </c>
      <c r="I250" s="332">
        <v>0</v>
      </c>
      <c r="J250" s="332">
        <v>0</v>
      </c>
      <c r="K250" s="332">
        <v>0.2</v>
      </c>
      <c r="L250" s="332">
        <v>27.7</v>
      </c>
      <c r="M250" s="332">
        <v>77.7</v>
      </c>
      <c r="N250" s="496">
        <v>170</v>
      </c>
      <c r="O250" s="496">
        <v>9.3000000000000007</v>
      </c>
      <c r="P250" s="496">
        <v>10.5</v>
      </c>
      <c r="Q250" s="497">
        <v>0.16736111111111099</v>
      </c>
      <c r="R250" s="496"/>
      <c r="S250" s="503"/>
      <c r="T250" s="513"/>
      <c r="U250" s="501" t="str">
        <f t="shared" si="7"/>
        <v/>
      </c>
      <c r="V250" s="503"/>
      <c r="W250" s="514"/>
      <c r="X250" s="628"/>
      <c r="AT250" s="254"/>
      <c r="AV250" s="216"/>
      <c r="AW250" s="332"/>
      <c r="AY250" s="255"/>
    </row>
    <row r="251" spans="2:51" x14ac:dyDescent="0.25">
      <c r="B251" s="332">
        <v>11.2</v>
      </c>
      <c r="C251" s="332">
        <v>82</v>
      </c>
      <c r="D251" s="332">
        <v>11.2</v>
      </c>
      <c r="E251" s="332">
        <v>11.2</v>
      </c>
      <c r="F251" s="332">
        <v>18.399999999999999</v>
      </c>
      <c r="G251" s="332">
        <v>131</v>
      </c>
      <c r="H251" s="332">
        <v>1001.2</v>
      </c>
      <c r="I251" s="332">
        <v>0</v>
      </c>
      <c r="J251" s="332">
        <v>0</v>
      </c>
      <c r="K251" s="332">
        <v>0.2</v>
      </c>
      <c r="L251" s="332">
        <v>27.7</v>
      </c>
      <c r="M251" s="332">
        <v>77.7</v>
      </c>
      <c r="N251" s="496">
        <v>170</v>
      </c>
      <c r="O251" s="496">
        <v>9.3000000000000007</v>
      </c>
      <c r="P251" s="496">
        <v>10.5</v>
      </c>
      <c r="Q251" s="497">
        <v>0.16805555555555601</v>
      </c>
      <c r="R251" s="496"/>
      <c r="S251" s="503"/>
      <c r="T251" s="513"/>
      <c r="U251" s="501" t="str">
        <f t="shared" si="7"/>
        <v/>
      </c>
      <c r="V251" s="503"/>
      <c r="W251" s="514"/>
      <c r="X251" s="628"/>
      <c r="AT251" s="254"/>
      <c r="AV251" s="216"/>
      <c r="AW251" s="332"/>
      <c r="AY251" s="255"/>
    </row>
    <row r="252" spans="2:51" x14ac:dyDescent="0.25">
      <c r="B252" s="332">
        <v>11.2</v>
      </c>
      <c r="C252" s="332">
        <v>82</v>
      </c>
      <c r="D252" s="332">
        <v>11.2</v>
      </c>
      <c r="E252" s="332">
        <v>6.8</v>
      </c>
      <c r="F252" s="332">
        <v>11.2</v>
      </c>
      <c r="G252" s="332">
        <v>99</v>
      </c>
      <c r="H252" s="332">
        <v>1001.2</v>
      </c>
      <c r="I252" s="332">
        <v>0</v>
      </c>
      <c r="J252" s="332">
        <v>0</v>
      </c>
      <c r="K252" s="332">
        <v>0.2</v>
      </c>
      <c r="L252" s="332">
        <v>27.7</v>
      </c>
      <c r="M252" s="332">
        <v>77.7</v>
      </c>
      <c r="N252" s="496">
        <v>170</v>
      </c>
      <c r="O252" s="496">
        <v>9.3000000000000007</v>
      </c>
      <c r="P252" s="496">
        <v>10.6</v>
      </c>
      <c r="Q252" s="497">
        <v>0.16875000000000001</v>
      </c>
      <c r="R252" s="496"/>
      <c r="S252" s="503"/>
      <c r="T252" s="513"/>
      <c r="U252" s="501" t="str">
        <f t="shared" si="7"/>
        <v/>
      </c>
      <c r="V252" s="503"/>
      <c r="W252" s="514"/>
      <c r="X252" s="628"/>
      <c r="AT252" s="254"/>
      <c r="AV252" s="216"/>
      <c r="AW252" s="332"/>
      <c r="AY252" s="255"/>
    </row>
    <row r="253" spans="2:51" x14ac:dyDescent="0.25">
      <c r="B253" s="332">
        <v>11.2</v>
      </c>
      <c r="C253" s="332">
        <v>82</v>
      </c>
      <c r="D253" s="332">
        <v>11.2</v>
      </c>
      <c r="E253" s="332">
        <v>2.5</v>
      </c>
      <c r="F253" s="332">
        <v>3.6</v>
      </c>
      <c r="G253" s="332">
        <v>161</v>
      </c>
      <c r="H253" s="332">
        <v>1001.3</v>
      </c>
      <c r="I253" s="332">
        <v>0</v>
      </c>
      <c r="J253" s="332">
        <v>0</v>
      </c>
      <c r="K253" s="332">
        <v>0.2</v>
      </c>
      <c r="L253" s="332">
        <v>27.7</v>
      </c>
      <c r="M253" s="332">
        <v>77.7</v>
      </c>
      <c r="N253" s="496">
        <v>170</v>
      </c>
      <c r="O253" s="496">
        <v>9.4</v>
      </c>
      <c r="P253" s="496">
        <v>10.6</v>
      </c>
      <c r="Q253" s="497">
        <v>0.16944444444444401</v>
      </c>
      <c r="R253" s="496"/>
      <c r="S253" s="503"/>
      <c r="T253" s="513"/>
      <c r="U253" s="501" t="str">
        <f t="shared" si="7"/>
        <v/>
      </c>
      <c r="V253" s="503"/>
      <c r="W253" s="514"/>
      <c r="X253" s="628"/>
      <c r="AT253" s="254"/>
      <c r="AV253" s="216"/>
      <c r="AW253" s="332"/>
      <c r="AY253" s="255"/>
    </row>
    <row r="254" spans="2:51" x14ac:dyDescent="0.25">
      <c r="B254" s="332">
        <v>11.2</v>
      </c>
      <c r="C254" s="332">
        <v>82</v>
      </c>
      <c r="D254" s="332">
        <v>11.2</v>
      </c>
      <c r="E254" s="332">
        <v>11.9</v>
      </c>
      <c r="F254" s="332">
        <v>16.600000000000001</v>
      </c>
      <c r="G254" s="332">
        <v>124</v>
      </c>
      <c r="H254" s="332">
        <v>1001.2</v>
      </c>
      <c r="I254" s="332">
        <v>0</v>
      </c>
      <c r="J254" s="332">
        <v>0</v>
      </c>
      <c r="K254" s="332">
        <v>0.2</v>
      </c>
      <c r="L254" s="332">
        <v>27.7</v>
      </c>
      <c r="M254" s="332">
        <v>77.7</v>
      </c>
      <c r="N254" s="496">
        <v>170</v>
      </c>
      <c r="O254" s="496">
        <v>9.4</v>
      </c>
      <c r="P254" s="496">
        <v>10.6</v>
      </c>
      <c r="Q254" s="497">
        <v>0.17013888888888901</v>
      </c>
      <c r="R254" s="496"/>
      <c r="S254" s="503"/>
      <c r="T254" s="513"/>
      <c r="U254" s="501" t="str">
        <f t="shared" si="7"/>
        <v/>
      </c>
      <c r="V254" s="503"/>
      <c r="W254" s="514"/>
      <c r="X254" s="628"/>
      <c r="AT254" s="254"/>
      <c r="AV254" s="216"/>
      <c r="AW254" s="332"/>
      <c r="AY254" s="255"/>
    </row>
    <row r="255" spans="2:51" x14ac:dyDescent="0.25">
      <c r="B255" s="332">
        <v>11.2</v>
      </c>
      <c r="C255" s="332">
        <v>82</v>
      </c>
      <c r="D255" s="332">
        <v>11.2</v>
      </c>
      <c r="E255" s="332">
        <v>5</v>
      </c>
      <c r="F255" s="332">
        <v>7.2</v>
      </c>
      <c r="G255" s="332">
        <v>81</v>
      </c>
      <c r="H255" s="332">
        <v>1001.4</v>
      </c>
      <c r="I255" s="332">
        <v>0</v>
      </c>
      <c r="J255" s="332">
        <v>0</v>
      </c>
      <c r="K255" s="332">
        <v>0.2</v>
      </c>
      <c r="L255" s="332">
        <v>27.7</v>
      </c>
      <c r="M255" s="332">
        <v>77.7</v>
      </c>
      <c r="N255" s="496">
        <v>170</v>
      </c>
      <c r="O255" s="496">
        <v>9.4</v>
      </c>
      <c r="P255" s="496">
        <v>10.6</v>
      </c>
      <c r="Q255" s="497">
        <v>0.170833333333333</v>
      </c>
      <c r="R255" s="496"/>
      <c r="S255" s="503"/>
      <c r="T255" s="513"/>
      <c r="U255" s="501" t="str">
        <f t="shared" si="7"/>
        <v/>
      </c>
      <c r="V255" s="503"/>
      <c r="W255" s="514"/>
      <c r="X255" s="628"/>
      <c r="AT255" s="254"/>
      <c r="AV255" s="216"/>
      <c r="AW255" s="332"/>
      <c r="AY255" s="255"/>
    </row>
    <row r="256" spans="2:51" x14ac:dyDescent="0.25">
      <c r="B256" s="332">
        <v>11.2</v>
      </c>
      <c r="C256" s="332">
        <v>82</v>
      </c>
      <c r="D256" s="332">
        <v>11.2</v>
      </c>
      <c r="E256" s="332">
        <v>4.3</v>
      </c>
      <c r="F256" s="332">
        <v>5.4</v>
      </c>
      <c r="G256" s="332">
        <v>63</v>
      </c>
      <c r="H256" s="332">
        <v>1001.3</v>
      </c>
      <c r="I256" s="332">
        <v>0</v>
      </c>
      <c r="J256" s="332">
        <v>0</v>
      </c>
      <c r="K256" s="332">
        <v>0.2</v>
      </c>
      <c r="L256" s="332">
        <v>27.7</v>
      </c>
      <c r="M256" s="332">
        <v>77.7</v>
      </c>
      <c r="N256" s="496">
        <v>170</v>
      </c>
      <c r="O256" s="496">
        <v>9.4</v>
      </c>
      <c r="P256" s="496">
        <v>10.7</v>
      </c>
      <c r="Q256" s="497">
        <v>0.171527777777778</v>
      </c>
      <c r="R256" s="496"/>
      <c r="S256" s="503"/>
      <c r="T256" s="513"/>
      <c r="U256" s="501" t="str">
        <f t="shared" si="7"/>
        <v/>
      </c>
      <c r="V256" s="503"/>
      <c r="W256" s="514"/>
      <c r="X256" s="628"/>
      <c r="AT256" s="254"/>
      <c r="AV256" s="216"/>
      <c r="AW256" s="332"/>
      <c r="AY256" s="255"/>
    </row>
    <row r="257" spans="2:51" x14ac:dyDescent="0.25">
      <c r="B257" s="332">
        <v>11.2</v>
      </c>
      <c r="C257" s="332">
        <v>82</v>
      </c>
      <c r="D257" s="332">
        <v>11.2</v>
      </c>
      <c r="E257" s="332">
        <v>7.2</v>
      </c>
      <c r="F257" s="332">
        <v>11.2</v>
      </c>
      <c r="G257" s="332">
        <v>73</v>
      </c>
      <c r="H257" s="332">
        <v>1001.4</v>
      </c>
      <c r="I257" s="332">
        <v>0</v>
      </c>
      <c r="J257" s="332">
        <v>0</v>
      </c>
      <c r="K257" s="332">
        <v>0.2</v>
      </c>
      <c r="L257" s="332">
        <v>27.7</v>
      </c>
      <c r="M257" s="332">
        <v>77.7</v>
      </c>
      <c r="N257" s="496">
        <v>170</v>
      </c>
      <c r="O257" s="496">
        <v>9.4</v>
      </c>
      <c r="P257" s="496">
        <v>10.7</v>
      </c>
      <c r="Q257" s="497">
        <v>0.172222222222222</v>
      </c>
      <c r="R257" s="496"/>
      <c r="S257" s="503"/>
      <c r="T257" s="513"/>
      <c r="U257" s="501" t="str">
        <f t="shared" si="7"/>
        <v/>
      </c>
      <c r="V257" s="503"/>
      <c r="W257" s="514"/>
      <c r="X257" s="628"/>
      <c r="AT257" s="254"/>
      <c r="AV257" s="216"/>
      <c r="AW257" s="332"/>
      <c r="AY257" s="255"/>
    </row>
    <row r="258" spans="2:51" x14ac:dyDescent="0.25">
      <c r="B258" s="332">
        <v>11.2</v>
      </c>
      <c r="C258" s="332">
        <v>82</v>
      </c>
      <c r="D258" s="332">
        <v>11.2</v>
      </c>
      <c r="E258" s="332">
        <v>9.4</v>
      </c>
      <c r="F258" s="332">
        <v>13</v>
      </c>
      <c r="G258" s="332">
        <v>93</v>
      </c>
      <c r="H258" s="332">
        <v>1001.2</v>
      </c>
      <c r="I258" s="332">
        <v>0</v>
      </c>
      <c r="J258" s="332">
        <v>0</v>
      </c>
      <c r="K258" s="332">
        <v>0.2</v>
      </c>
      <c r="L258" s="332">
        <v>27.7</v>
      </c>
      <c r="M258" s="332">
        <v>77.7</v>
      </c>
      <c r="N258" s="496">
        <v>170</v>
      </c>
      <c r="O258" s="496">
        <v>9.4</v>
      </c>
      <c r="P258" s="496">
        <v>10.7</v>
      </c>
      <c r="Q258" s="497">
        <v>0.172916666666667</v>
      </c>
      <c r="R258" s="496"/>
      <c r="S258" s="503"/>
      <c r="T258" s="513"/>
      <c r="U258" s="501" t="str">
        <f t="shared" si="7"/>
        <v/>
      </c>
      <c r="V258" s="503"/>
      <c r="W258" s="514"/>
      <c r="X258" s="628"/>
      <c r="AT258" s="254"/>
      <c r="AV258" s="216"/>
      <c r="AW258" s="332"/>
      <c r="AY258" s="255"/>
    </row>
    <row r="259" spans="2:51" x14ac:dyDescent="0.25">
      <c r="B259" s="332">
        <v>11.2</v>
      </c>
      <c r="C259" s="332">
        <v>82</v>
      </c>
      <c r="D259" s="332">
        <v>11.2</v>
      </c>
      <c r="E259" s="332">
        <v>7.2</v>
      </c>
      <c r="F259" s="332">
        <v>11.2</v>
      </c>
      <c r="G259" s="332">
        <v>90</v>
      </c>
      <c r="H259" s="332">
        <v>1001</v>
      </c>
      <c r="I259" s="332">
        <v>0</v>
      </c>
      <c r="J259" s="332">
        <v>0</v>
      </c>
      <c r="K259" s="332">
        <v>0.2</v>
      </c>
      <c r="L259" s="332">
        <v>27.7</v>
      </c>
      <c r="M259" s="332">
        <v>77.7</v>
      </c>
      <c r="N259" s="496">
        <v>170</v>
      </c>
      <c r="O259" s="496">
        <v>9.4</v>
      </c>
      <c r="P259" s="496">
        <v>10.7</v>
      </c>
      <c r="Q259" s="497">
        <v>0.17361111111111099</v>
      </c>
      <c r="R259" s="496"/>
      <c r="S259" s="503"/>
      <c r="T259" s="513"/>
      <c r="U259" s="501" t="str">
        <f t="shared" si="7"/>
        <v/>
      </c>
      <c r="V259" s="503"/>
      <c r="W259" s="514"/>
      <c r="X259" s="628"/>
      <c r="AT259" s="254"/>
      <c r="AV259" s="216"/>
      <c r="AW259" s="332"/>
      <c r="AY259" s="255"/>
    </row>
    <row r="260" spans="2:51" x14ac:dyDescent="0.25">
      <c r="B260" s="332">
        <v>11.2</v>
      </c>
      <c r="C260" s="332">
        <v>82</v>
      </c>
      <c r="D260" s="332">
        <v>11.2</v>
      </c>
      <c r="E260" s="332">
        <v>8.6</v>
      </c>
      <c r="F260" s="332">
        <v>18.399999999999999</v>
      </c>
      <c r="G260" s="332">
        <v>130</v>
      </c>
      <c r="H260" s="332">
        <v>1001.1</v>
      </c>
      <c r="I260" s="332">
        <v>0</v>
      </c>
      <c r="J260" s="332">
        <v>0</v>
      </c>
      <c r="K260" s="332">
        <v>0.2</v>
      </c>
      <c r="L260" s="332">
        <v>27.7</v>
      </c>
      <c r="M260" s="332">
        <v>77.7</v>
      </c>
      <c r="N260" s="496">
        <v>170</v>
      </c>
      <c r="O260" s="496">
        <v>9.4</v>
      </c>
      <c r="P260" s="496">
        <v>10.7</v>
      </c>
      <c r="Q260" s="497">
        <v>0.17430555555555599</v>
      </c>
      <c r="R260" s="496"/>
      <c r="S260" s="503"/>
      <c r="T260" s="513"/>
      <c r="U260" s="501" t="str">
        <f t="shared" si="7"/>
        <v/>
      </c>
      <c r="V260" s="503"/>
      <c r="W260" s="514"/>
      <c r="X260" s="628"/>
      <c r="AT260" s="254"/>
      <c r="AV260" s="216"/>
      <c r="AW260" s="332"/>
      <c r="AY260" s="255"/>
    </row>
    <row r="261" spans="2:51" x14ac:dyDescent="0.25">
      <c r="B261" s="332">
        <v>11.2</v>
      </c>
      <c r="C261" s="332">
        <v>82</v>
      </c>
      <c r="D261" s="332">
        <v>11.2</v>
      </c>
      <c r="E261" s="332">
        <v>4.3</v>
      </c>
      <c r="F261" s="332">
        <v>7.2</v>
      </c>
      <c r="G261" s="332">
        <v>103</v>
      </c>
      <c r="H261" s="332">
        <v>1001</v>
      </c>
      <c r="I261" s="332">
        <v>0</v>
      </c>
      <c r="J261" s="332">
        <v>0</v>
      </c>
      <c r="K261" s="332">
        <v>0.2</v>
      </c>
      <c r="L261" s="332">
        <v>27.7</v>
      </c>
      <c r="M261" s="332">
        <v>77.7</v>
      </c>
      <c r="N261" s="496">
        <v>170</v>
      </c>
      <c r="O261" s="496">
        <v>9.5</v>
      </c>
      <c r="P261" s="496">
        <v>10.7</v>
      </c>
      <c r="Q261" s="497">
        <v>0.17499999999999999</v>
      </c>
      <c r="R261" s="496"/>
      <c r="S261" s="503"/>
      <c r="T261" s="513"/>
      <c r="U261" s="501" t="str">
        <f t="shared" si="7"/>
        <v/>
      </c>
      <c r="V261" s="503"/>
      <c r="W261" s="514"/>
      <c r="X261" s="628"/>
      <c r="AT261" s="254"/>
      <c r="AV261" s="216"/>
      <c r="AW261" s="332"/>
      <c r="AY261" s="255"/>
    </row>
    <row r="262" spans="2:51" x14ac:dyDescent="0.25">
      <c r="B262" s="332">
        <v>11.2</v>
      </c>
      <c r="C262" s="332">
        <v>82</v>
      </c>
      <c r="D262" s="332">
        <v>11.2</v>
      </c>
      <c r="E262" s="332">
        <v>2.9</v>
      </c>
      <c r="F262" s="332">
        <v>5.4</v>
      </c>
      <c r="G262" s="332">
        <v>339</v>
      </c>
      <c r="H262" s="332">
        <v>1000.9</v>
      </c>
      <c r="I262" s="332">
        <v>0</v>
      </c>
      <c r="J262" s="332">
        <v>0</v>
      </c>
      <c r="K262" s="332">
        <v>0.2</v>
      </c>
      <c r="L262" s="332">
        <v>27.7</v>
      </c>
      <c r="M262" s="332">
        <v>77.7</v>
      </c>
      <c r="N262" s="496">
        <v>170</v>
      </c>
      <c r="O262" s="496">
        <v>9.5</v>
      </c>
      <c r="P262" s="496">
        <v>10.7</v>
      </c>
      <c r="Q262" s="497">
        <v>0.17569444444444399</v>
      </c>
      <c r="R262" s="496"/>
      <c r="S262" s="503"/>
      <c r="T262" s="513"/>
      <c r="U262" s="501" t="str">
        <f t="shared" si="7"/>
        <v/>
      </c>
      <c r="V262" s="503"/>
      <c r="W262" s="514"/>
      <c r="X262" s="628"/>
      <c r="AT262" s="254"/>
      <c r="AV262" s="216"/>
      <c r="AW262" s="332"/>
      <c r="AY262" s="255"/>
    </row>
    <row r="263" spans="2:51" x14ac:dyDescent="0.25">
      <c r="B263" s="332">
        <v>11.2</v>
      </c>
      <c r="C263" s="332">
        <v>82</v>
      </c>
      <c r="D263" s="332">
        <v>11.2</v>
      </c>
      <c r="E263" s="332">
        <v>4.3</v>
      </c>
      <c r="F263" s="332">
        <v>7.2</v>
      </c>
      <c r="G263" s="332">
        <v>64</v>
      </c>
      <c r="H263" s="332">
        <v>1001.1</v>
      </c>
      <c r="I263" s="332">
        <v>0</v>
      </c>
      <c r="J263" s="332">
        <v>0</v>
      </c>
      <c r="K263" s="332">
        <v>0.2</v>
      </c>
      <c r="L263" s="332">
        <v>27.7</v>
      </c>
      <c r="M263" s="332">
        <v>77.7</v>
      </c>
      <c r="N263" s="496">
        <v>170</v>
      </c>
      <c r="O263" s="496">
        <v>9.5</v>
      </c>
      <c r="P263" s="496">
        <v>10.8</v>
      </c>
      <c r="Q263" s="497">
        <v>0.17638888888888901</v>
      </c>
      <c r="R263" s="496"/>
      <c r="S263" s="503"/>
      <c r="T263" s="513"/>
      <c r="U263" s="501" t="str">
        <f t="shared" si="7"/>
        <v/>
      </c>
      <c r="V263" s="503"/>
      <c r="W263" s="514"/>
      <c r="X263" s="628"/>
      <c r="AT263" s="254"/>
      <c r="AV263" s="216"/>
      <c r="AW263" s="332"/>
      <c r="AY263" s="255"/>
    </row>
    <row r="264" spans="2:51" x14ac:dyDescent="0.25">
      <c r="B264" s="332">
        <v>11.2</v>
      </c>
      <c r="C264" s="332">
        <v>82</v>
      </c>
      <c r="D264" s="332">
        <v>11.2</v>
      </c>
      <c r="E264" s="332">
        <v>2.2000000000000002</v>
      </c>
      <c r="F264" s="332">
        <v>3.6</v>
      </c>
      <c r="G264" s="332">
        <v>43</v>
      </c>
      <c r="H264" s="332">
        <v>1001</v>
      </c>
      <c r="I264" s="332">
        <v>0</v>
      </c>
      <c r="J264" s="332">
        <v>0</v>
      </c>
      <c r="K264" s="332">
        <v>0.2</v>
      </c>
      <c r="L264" s="332">
        <v>27.7</v>
      </c>
      <c r="M264" s="332">
        <v>77.7</v>
      </c>
      <c r="N264" s="496">
        <v>170</v>
      </c>
      <c r="O264" s="496">
        <v>9.5</v>
      </c>
      <c r="P264" s="496">
        <v>10.8</v>
      </c>
      <c r="Q264" s="497">
        <v>0.17708333333333301</v>
      </c>
      <c r="R264" s="496"/>
      <c r="S264" s="503"/>
      <c r="T264" s="513"/>
      <c r="U264" s="501" t="str">
        <f t="shared" si="7"/>
        <v/>
      </c>
      <c r="V264" s="503"/>
      <c r="W264" s="514"/>
      <c r="X264" s="628"/>
      <c r="AT264" s="254"/>
      <c r="AV264" s="216"/>
      <c r="AW264" s="332"/>
      <c r="AY264" s="255"/>
    </row>
    <row r="265" spans="2:51" x14ac:dyDescent="0.25">
      <c r="B265" s="332">
        <v>11.2</v>
      </c>
      <c r="C265" s="332">
        <v>81</v>
      </c>
      <c r="D265" s="332">
        <v>11.2</v>
      </c>
      <c r="E265" s="332">
        <v>6.5</v>
      </c>
      <c r="F265" s="332">
        <v>9.4</v>
      </c>
      <c r="G265" s="332">
        <v>70</v>
      </c>
      <c r="H265" s="332">
        <v>1001.1</v>
      </c>
      <c r="I265" s="332">
        <v>0</v>
      </c>
      <c r="J265" s="332">
        <v>0</v>
      </c>
      <c r="K265" s="332">
        <v>0.2</v>
      </c>
      <c r="L265" s="332">
        <v>27.7</v>
      </c>
      <c r="M265" s="332">
        <v>77.7</v>
      </c>
      <c r="N265" s="496">
        <v>170</v>
      </c>
      <c r="O265" s="496">
        <v>9.5</v>
      </c>
      <c r="P265" s="496">
        <v>10.8</v>
      </c>
      <c r="Q265" s="497">
        <v>0.17777777777777801</v>
      </c>
      <c r="R265" s="496"/>
      <c r="S265" s="503"/>
      <c r="T265" s="513"/>
      <c r="U265" s="501" t="str">
        <f t="shared" si="7"/>
        <v/>
      </c>
      <c r="V265" s="503"/>
      <c r="W265" s="514"/>
      <c r="X265" s="628"/>
      <c r="AT265" s="254"/>
      <c r="AV265" s="216"/>
      <c r="AW265" s="332"/>
      <c r="AY265" s="255"/>
    </row>
    <row r="266" spans="2:51" x14ac:dyDescent="0.25">
      <c r="B266" s="332">
        <v>11.2</v>
      </c>
      <c r="C266" s="332">
        <v>81</v>
      </c>
      <c r="D266" s="332">
        <v>11.2</v>
      </c>
      <c r="E266" s="332">
        <v>6.1</v>
      </c>
      <c r="F266" s="332">
        <v>11.2</v>
      </c>
      <c r="G266" s="332">
        <v>107</v>
      </c>
      <c r="H266" s="332">
        <v>1001</v>
      </c>
      <c r="I266" s="332">
        <v>0</v>
      </c>
      <c r="J266" s="332">
        <v>0</v>
      </c>
      <c r="K266" s="332">
        <v>0.2</v>
      </c>
      <c r="L266" s="332">
        <v>27.7</v>
      </c>
      <c r="M266" s="332">
        <v>77.7</v>
      </c>
      <c r="N266" s="496">
        <v>170</v>
      </c>
      <c r="O266" s="496">
        <v>9.6</v>
      </c>
      <c r="P266" s="496">
        <v>10.8</v>
      </c>
      <c r="Q266" s="497">
        <v>0.178472222222222</v>
      </c>
      <c r="R266" s="496"/>
      <c r="S266" s="503"/>
      <c r="T266" s="513"/>
      <c r="U266" s="501" t="str">
        <f t="shared" si="7"/>
        <v/>
      </c>
      <c r="V266" s="503"/>
      <c r="W266" s="514"/>
      <c r="X266" s="628"/>
      <c r="AT266" s="254"/>
      <c r="AV266" s="216"/>
      <c r="AW266" s="332"/>
      <c r="AY266" s="255"/>
    </row>
    <row r="267" spans="2:51" x14ac:dyDescent="0.25">
      <c r="B267" s="332">
        <v>11.3</v>
      </c>
      <c r="C267" s="332">
        <v>81</v>
      </c>
      <c r="D267" s="332">
        <v>11.3</v>
      </c>
      <c r="E267" s="332">
        <v>5.4</v>
      </c>
      <c r="F267" s="332">
        <v>7.2</v>
      </c>
      <c r="G267" s="332">
        <v>349</v>
      </c>
      <c r="H267" s="332">
        <v>1000.8</v>
      </c>
      <c r="I267" s="332">
        <v>0</v>
      </c>
      <c r="J267" s="332">
        <v>0</v>
      </c>
      <c r="K267" s="332">
        <v>0.2</v>
      </c>
      <c r="L267" s="332">
        <v>27.7</v>
      </c>
      <c r="M267" s="332">
        <v>77.7</v>
      </c>
      <c r="N267" s="496">
        <v>170</v>
      </c>
      <c r="O267" s="496">
        <v>9.6</v>
      </c>
      <c r="P267" s="496">
        <v>10.8</v>
      </c>
      <c r="Q267" s="497">
        <v>0.179166666666667</v>
      </c>
      <c r="R267" s="496"/>
      <c r="S267" s="503"/>
      <c r="T267" s="513"/>
      <c r="U267" s="501" t="str">
        <f t="shared" ref="U267:U330" si="8">IF(J267&gt;0,60,"")</f>
        <v/>
      </c>
      <c r="V267" s="503"/>
      <c r="W267" s="514"/>
      <c r="X267" s="628"/>
      <c r="AT267" s="254"/>
      <c r="AV267" s="216"/>
      <c r="AW267" s="332"/>
      <c r="AY267" s="255"/>
    </row>
    <row r="268" spans="2:51" x14ac:dyDescent="0.25">
      <c r="B268" s="332">
        <v>11.3</v>
      </c>
      <c r="C268" s="332">
        <v>80</v>
      </c>
      <c r="D268" s="332">
        <v>11.3</v>
      </c>
      <c r="E268" s="332">
        <v>9</v>
      </c>
      <c r="F268" s="332">
        <v>16.600000000000001</v>
      </c>
      <c r="G268" s="332">
        <v>147</v>
      </c>
      <c r="H268" s="332">
        <v>1001</v>
      </c>
      <c r="I268" s="332">
        <v>0</v>
      </c>
      <c r="J268" s="332">
        <v>0</v>
      </c>
      <c r="K268" s="332">
        <v>0.2</v>
      </c>
      <c r="L268" s="332">
        <v>27.7</v>
      </c>
      <c r="M268" s="332">
        <v>77.7</v>
      </c>
      <c r="N268" s="496">
        <v>170</v>
      </c>
      <c r="O268" s="496">
        <v>9.6</v>
      </c>
      <c r="P268" s="496">
        <v>10.9</v>
      </c>
      <c r="Q268" s="497">
        <v>0.179861111111111</v>
      </c>
      <c r="R268" s="496"/>
      <c r="S268" s="503"/>
      <c r="T268" s="513"/>
      <c r="U268" s="501" t="str">
        <f t="shared" si="8"/>
        <v/>
      </c>
      <c r="V268" s="503"/>
      <c r="W268" s="514"/>
      <c r="X268" s="628"/>
      <c r="AT268" s="254"/>
      <c r="AV268" s="216"/>
      <c r="AW268" s="332"/>
      <c r="AY268" s="255"/>
    </row>
    <row r="269" spans="2:51" x14ac:dyDescent="0.25">
      <c r="B269" s="332">
        <v>11.4</v>
      </c>
      <c r="C269" s="332">
        <v>80</v>
      </c>
      <c r="D269" s="332">
        <v>11.4</v>
      </c>
      <c r="E269" s="332">
        <v>6.8</v>
      </c>
      <c r="F269" s="332">
        <v>11.2</v>
      </c>
      <c r="G269" s="332">
        <v>120</v>
      </c>
      <c r="H269" s="332">
        <v>1000.9</v>
      </c>
      <c r="I269" s="332">
        <v>0</v>
      </c>
      <c r="J269" s="332">
        <v>0</v>
      </c>
      <c r="K269" s="332">
        <v>0.2</v>
      </c>
      <c r="L269" s="332">
        <v>27.7</v>
      </c>
      <c r="M269" s="332">
        <v>77.7</v>
      </c>
      <c r="N269" s="496">
        <v>170</v>
      </c>
      <c r="O269" s="496">
        <v>9.6</v>
      </c>
      <c r="P269" s="496">
        <v>10.9</v>
      </c>
      <c r="Q269" s="497">
        <v>0.180555555555556</v>
      </c>
      <c r="R269" s="496"/>
      <c r="S269" s="503"/>
      <c r="T269" s="513"/>
      <c r="U269" s="501" t="str">
        <f t="shared" si="8"/>
        <v/>
      </c>
      <c r="V269" s="503"/>
      <c r="W269" s="514"/>
      <c r="X269" s="628"/>
      <c r="AT269" s="254"/>
      <c r="AV269" s="216"/>
      <c r="AW269" s="332"/>
      <c r="AY269" s="255"/>
    </row>
    <row r="270" spans="2:51" x14ac:dyDescent="0.25">
      <c r="B270" s="332">
        <v>11.5</v>
      </c>
      <c r="C270" s="332">
        <v>80</v>
      </c>
      <c r="D270" s="332">
        <v>11.5</v>
      </c>
      <c r="E270" s="332">
        <v>1.8</v>
      </c>
      <c r="F270" s="332">
        <v>1.8</v>
      </c>
      <c r="G270" s="332">
        <v>28</v>
      </c>
      <c r="H270" s="332">
        <v>1001.1</v>
      </c>
      <c r="I270" s="332">
        <v>0</v>
      </c>
      <c r="J270" s="332">
        <v>0</v>
      </c>
      <c r="K270" s="332">
        <v>0.2</v>
      </c>
      <c r="L270" s="332">
        <v>27.7</v>
      </c>
      <c r="M270" s="332">
        <v>77.7</v>
      </c>
      <c r="N270" s="496">
        <v>170</v>
      </c>
      <c r="O270" s="496">
        <v>9.6</v>
      </c>
      <c r="P270" s="496">
        <v>10.9</v>
      </c>
      <c r="Q270" s="497">
        <v>0.18124999999999999</v>
      </c>
      <c r="R270" s="496"/>
      <c r="S270" s="503"/>
      <c r="T270" s="513"/>
      <c r="U270" s="501" t="str">
        <f t="shared" si="8"/>
        <v/>
      </c>
      <c r="V270" s="503"/>
      <c r="W270" s="514"/>
      <c r="X270" s="628"/>
      <c r="AT270" s="254"/>
      <c r="AV270" s="216"/>
      <c r="AW270" s="332"/>
      <c r="AY270" s="255"/>
    </row>
    <row r="271" spans="2:51" x14ac:dyDescent="0.25">
      <c r="B271" s="332">
        <v>11.5</v>
      </c>
      <c r="C271" s="332">
        <v>80</v>
      </c>
      <c r="D271" s="332">
        <v>11.5</v>
      </c>
      <c r="E271" s="332">
        <v>6.8</v>
      </c>
      <c r="F271" s="332">
        <v>11.2</v>
      </c>
      <c r="G271" s="332">
        <v>134</v>
      </c>
      <c r="H271" s="332">
        <v>1000.9</v>
      </c>
      <c r="I271" s="332">
        <v>0</v>
      </c>
      <c r="J271" s="332">
        <v>0</v>
      </c>
      <c r="K271" s="332">
        <v>0.2</v>
      </c>
      <c r="L271" s="332">
        <v>27.7</v>
      </c>
      <c r="M271" s="332">
        <v>77.7</v>
      </c>
      <c r="N271" s="496">
        <v>170</v>
      </c>
      <c r="O271" s="496">
        <v>9.6999999999999993</v>
      </c>
      <c r="P271" s="496">
        <v>10.9</v>
      </c>
      <c r="Q271" s="497">
        <v>0.18194444444444399</v>
      </c>
      <c r="R271" s="496"/>
      <c r="S271" s="503"/>
      <c r="T271" s="513"/>
      <c r="U271" s="501" t="str">
        <f t="shared" si="8"/>
        <v/>
      </c>
      <c r="V271" s="503"/>
      <c r="W271" s="514"/>
      <c r="X271" s="628"/>
      <c r="AT271" s="254"/>
      <c r="AV271" s="216"/>
      <c r="AW271" s="332"/>
      <c r="AY271" s="255"/>
    </row>
    <row r="272" spans="2:51" x14ac:dyDescent="0.25">
      <c r="B272" s="332">
        <v>11.5</v>
      </c>
      <c r="C272" s="332">
        <v>80</v>
      </c>
      <c r="D272" s="332">
        <v>11.5</v>
      </c>
      <c r="E272" s="332">
        <v>6.5</v>
      </c>
      <c r="F272" s="332">
        <v>11.2</v>
      </c>
      <c r="G272" s="332">
        <v>151</v>
      </c>
      <c r="H272" s="332">
        <v>1000.7</v>
      </c>
      <c r="I272" s="332">
        <v>0</v>
      </c>
      <c r="J272" s="332">
        <v>0</v>
      </c>
      <c r="K272" s="332">
        <v>0.2</v>
      </c>
      <c r="L272" s="332">
        <v>27.7</v>
      </c>
      <c r="M272" s="332">
        <v>77.7</v>
      </c>
      <c r="N272" s="496">
        <v>170</v>
      </c>
      <c r="O272" s="496">
        <v>9.6999999999999993</v>
      </c>
      <c r="P272" s="496">
        <v>10.9</v>
      </c>
      <c r="Q272" s="497">
        <v>0.18263888888888899</v>
      </c>
      <c r="R272" s="496"/>
      <c r="S272" s="503"/>
      <c r="T272" s="513"/>
      <c r="U272" s="501" t="str">
        <f t="shared" si="8"/>
        <v/>
      </c>
      <c r="V272" s="503"/>
      <c r="W272" s="514"/>
      <c r="X272" s="628"/>
      <c r="AB272" s="219"/>
      <c r="AT272" s="254"/>
      <c r="AV272" s="216"/>
      <c r="AW272" s="332"/>
      <c r="AY272" s="255"/>
    </row>
    <row r="273" spans="2:51" x14ac:dyDescent="0.25">
      <c r="B273" s="332">
        <v>11.5</v>
      </c>
      <c r="C273" s="332">
        <v>80</v>
      </c>
      <c r="D273" s="332">
        <v>11.5</v>
      </c>
      <c r="E273" s="332">
        <v>5.4</v>
      </c>
      <c r="F273" s="332">
        <v>9.4</v>
      </c>
      <c r="G273" s="332">
        <v>130</v>
      </c>
      <c r="H273" s="332">
        <v>1000.9</v>
      </c>
      <c r="I273" s="332">
        <v>0</v>
      </c>
      <c r="J273" s="332">
        <v>0</v>
      </c>
      <c r="K273" s="332">
        <v>0.2</v>
      </c>
      <c r="L273" s="332">
        <v>27.7</v>
      </c>
      <c r="M273" s="332">
        <v>77.7</v>
      </c>
      <c r="N273" s="496">
        <v>170</v>
      </c>
      <c r="O273" s="496">
        <v>9.6999999999999993</v>
      </c>
      <c r="P273" s="496">
        <v>10.9</v>
      </c>
      <c r="Q273" s="497">
        <v>0.18333333333333299</v>
      </c>
      <c r="R273" s="496"/>
      <c r="S273" s="503"/>
      <c r="T273" s="513"/>
      <c r="U273" s="501" t="str">
        <f t="shared" si="8"/>
        <v/>
      </c>
      <c r="V273" s="503"/>
      <c r="W273" s="514"/>
      <c r="X273" s="628"/>
      <c r="AT273" s="254"/>
      <c r="AV273" s="216"/>
      <c r="AW273" s="332"/>
      <c r="AY273" s="255"/>
    </row>
    <row r="274" spans="2:51" x14ac:dyDescent="0.25">
      <c r="B274" s="332">
        <v>11.5</v>
      </c>
      <c r="C274" s="332">
        <v>80</v>
      </c>
      <c r="D274" s="332">
        <v>11.5</v>
      </c>
      <c r="E274" s="332">
        <v>5.8</v>
      </c>
      <c r="F274" s="332">
        <v>7.2</v>
      </c>
      <c r="G274" s="332">
        <v>34</v>
      </c>
      <c r="H274" s="332">
        <v>1000.9</v>
      </c>
      <c r="I274" s="332">
        <v>0</v>
      </c>
      <c r="J274" s="332">
        <v>0</v>
      </c>
      <c r="K274" s="332">
        <v>0.2</v>
      </c>
      <c r="L274" s="332">
        <v>27.7</v>
      </c>
      <c r="M274" s="332">
        <v>77.7</v>
      </c>
      <c r="N274" s="496">
        <v>170</v>
      </c>
      <c r="O274" s="496">
        <v>9.6999999999999993</v>
      </c>
      <c r="P274" s="496">
        <v>11</v>
      </c>
      <c r="Q274" s="497">
        <v>0.18402777777777801</v>
      </c>
      <c r="R274" s="496"/>
      <c r="S274" s="503"/>
      <c r="T274" s="513"/>
      <c r="U274" s="501" t="str">
        <f t="shared" si="8"/>
        <v/>
      </c>
      <c r="V274" s="503"/>
      <c r="W274" s="514"/>
      <c r="X274" s="628"/>
      <c r="AT274" s="254"/>
      <c r="AV274" s="216"/>
      <c r="AW274" s="332"/>
      <c r="AY274" s="255"/>
    </row>
    <row r="275" spans="2:51" x14ac:dyDescent="0.25">
      <c r="B275" s="332">
        <v>11.5</v>
      </c>
      <c r="C275" s="332">
        <v>80</v>
      </c>
      <c r="D275" s="332">
        <v>11.5</v>
      </c>
      <c r="E275" s="332">
        <v>9.4</v>
      </c>
      <c r="F275" s="332">
        <v>20.2</v>
      </c>
      <c r="G275" s="332">
        <v>162</v>
      </c>
      <c r="H275" s="332">
        <v>1000.8</v>
      </c>
      <c r="I275" s="332">
        <v>0</v>
      </c>
      <c r="J275" s="332">
        <v>0</v>
      </c>
      <c r="K275" s="332">
        <v>0.2</v>
      </c>
      <c r="L275" s="332">
        <v>27.7</v>
      </c>
      <c r="M275" s="332">
        <v>77.7</v>
      </c>
      <c r="N275" s="496">
        <v>170</v>
      </c>
      <c r="O275" s="496">
        <v>9.6999999999999993</v>
      </c>
      <c r="P275" s="496">
        <v>11</v>
      </c>
      <c r="Q275" s="497">
        <v>0.18472222222222201</v>
      </c>
      <c r="R275" s="496"/>
      <c r="S275" s="503"/>
      <c r="T275" s="513"/>
      <c r="U275" s="501" t="str">
        <f t="shared" si="8"/>
        <v/>
      </c>
      <c r="V275" s="503"/>
      <c r="W275" s="514"/>
      <c r="X275" s="628"/>
      <c r="AT275" s="254"/>
      <c r="AV275" s="216"/>
      <c r="AW275" s="332"/>
      <c r="AY275" s="255"/>
    </row>
    <row r="276" spans="2:51" x14ac:dyDescent="0.25">
      <c r="B276" s="332">
        <v>11.6</v>
      </c>
      <c r="C276" s="332">
        <v>80</v>
      </c>
      <c r="D276" s="332">
        <v>11.6</v>
      </c>
      <c r="E276" s="332">
        <v>4</v>
      </c>
      <c r="F276" s="332">
        <v>5.4</v>
      </c>
      <c r="G276" s="332">
        <v>71</v>
      </c>
      <c r="H276" s="332">
        <v>1000.6</v>
      </c>
      <c r="I276" s="332">
        <v>0</v>
      </c>
      <c r="J276" s="332">
        <v>0</v>
      </c>
      <c r="K276" s="332">
        <v>0.2</v>
      </c>
      <c r="L276" s="332">
        <v>27.7</v>
      </c>
      <c r="M276" s="332">
        <v>77.7</v>
      </c>
      <c r="N276" s="496">
        <v>170</v>
      </c>
      <c r="O276" s="496">
        <v>9.8000000000000007</v>
      </c>
      <c r="P276" s="496">
        <v>11</v>
      </c>
      <c r="Q276" s="497">
        <v>0.18541666666666701</v>
      </c>
      <c r="R276" s="496"/>
      <c r="S276" s="503"/>
      <c r="T276" s="513"/>
      <c r="U276" s="501" t="str">
        <f t="shared" si="8"/>
        <v/>
      </c>
      <c r="V276" s="503"/>
      <c r="W276" s="514"/>
      <c r="X276" s="628"/>
      <c r="AT276" s="254"/>
      <c r="AV276" s="216"/>
      <c r="AW276" s="332"/>
      <c r="AY276" s="255"/>
    </row>
    <row r="277" spans="2:51" x14ac:dyDescent="0.25">
      <c r="B277" s="332">
        <v>11.5</v>
      </c>
      <c r="C277" s="332">
        <v>80</v>
      </c>
      <c r="D277" s="332">
        <v>11.5</v>
      </c>
      <c r="E277" s="332">
        <v>6.1</v>
      </c>
      <c r="F277" s="332">
        <v>11.2</v>
      </c>
      <c r="G277" s="332">
        <v>55</v>
      </c>
      <c r="H277" s="332">
        <v>1000.6</v>
      </c>
      <c r="I277" s="332">
        <v>0</v>
      </c>
      <c r="J277" s="332">
        <v>0</v>
      </c>
      <c r="K277" s="332">
        <v>0.2</v>
      </c>
      <c r="L277" s="332">
        <v>27.7</v>
      </c>
      <c r="M277" s="332">
        <v>77.7</v>
      </c>
      <c r="N277" s="496">
        <v>170</v>
      </c>
      <c r="O277" s="496">
        <v>9.8000000000000007</v>
      </c>
      <c r="P277" s="496">
        <v>11</v>
      </c>
      <c r="Q277" s="497">
        <v>0.18611111111111101</v>
      </c>
      <c r="R277" s="496"/>
      <c r="S277" s="503"/>
      <c r="T277" s="513"/>
      <c r="U277" s="501" t="str">
        <f t="shared" si="8"/>
        <v/>
      </c>
      <c r="V277" s="503"/>
      <c r="W277" s="514"/>
      <c r="X277" s="628"/>
      <c r="AT277" s="254"/>
      <c r="AV277" s="216"/>
      <c r="AW277" s="332"/>
      <c r="AY277" s="255"/>
    </row>
    <row r="278" spans="2:51" x14ac:dyDescent="0.25">
      <c r="B278" s="332">
        <v>11.6</v>
      </c>
      <c r="C278" s="332">
        <v>80</v>
      </c>
      <c r="D278" s="332">
        <v>11.6</v>
      </c>
      <c r="E278" s="332">
        <v>13</v>
      </c>
      <c r="F278" s="332">
        <v>20.2</v>
      </c>
      <c r="G278" s="332">
        <v>102</v>
      </c>
      <c r="H278" s="332">
        <v>1000.6</v>
      </c>
      <c r="I278" s="332">
        <v>0</v>
      </c>
      <c r="J278" s="332">
        <v>0</v>
      </c>
      <c r="K278" s="332">
        <v>0.2</v>
      </c>
      <c r="L278" s="332">
        <v>27.7</v>
      </c>
      <c r="M278" s="332">
        <v>77.7</v>
      </c>
      <c r="N278" s="496">
        <v>170</v>
      </c>
      <c r="O278" s="496">
        <v>9.8000000000000007</v>
      </c>
      <c r="P278" s="496">
        <v>11</v>
      </c>
      <c r="Q278" s="497">
        <v>0.186805555555556</v>
      </c>
      <c r="R278" s="496"/>
      <c r="S278" s="503"/>
      <c r="T278" s="513"/>
      <c r="U278" s="501" t="str">
        <f t="shared" si="8"/>
        <v/>
      </c>
      <c r="V278" s="503"/>
      <c r="W278" s="514"/>
      <c r="X278" s="628"/>
      <c r="AT278" s="254"/>
      <c r="AV278" s="216"/>
      <c r="AW278" s="332"/>
      <c r="AY278" s="255"/>
    </row>
    <row r="279" spans="2:51" x14ac:dyDescent="0.25">
      <c r="B279" s="332">
        <v>11.6</v>
      </c>
      <c r="C279" s="332">
        <v>79</v>
      </c>
      <c r="D279" s="332">
        <v>11.6</v>
      </c>
      <c r="E279" s="332">
        <v>7.2</v>
      </c>
      <c r="F279" s="332">
        <v>14.8</v>
      </c>
      <c r="G279" s="332">
        <v>118</v>
      </c>
      <c r="H279" s="332">
        <v>1000.8</v>
      </c>
      <c r="I279" s="332">
        <v>0</v>
      </c>
      <c r="J279" s="332">
        <v>0</v>
      </c>
      <c r="K279" s="332">
        <v>0.2</v>
      </c>
      <c r="L279" s="332">
        <v>27.7</v>
      </c>
      <c r="M279" s="332">
        <v>77.7</v>
      </c>
      <c r="N279" s="496">
        <v>170</v>
      </c>
      <c r="O279" s="496">
        <v>9.8000000000000007</v>
      </c>
      <c r="P279" s="496">
        <v>11</v>
      </c>
      <c r="Q279" s="497">
        <v>0.1875</v>
      </c>
      <c r="R279" s="496"/>
      <c r="S279" s="503"/>
      <c r="T279" s="513"/>
      <c r="U279" s="501" t="str">
        <f t="shared" si="8"/>
        <v/>
      </c>
      <c r="V279" s="503"/>
      <c r="W279" s="514"/>
      <c r="X279" s="628"/>
      <c r="AT279" s="254"/>
      <c r="AV279" s="216"/>
      <c r="AW279" s="332"/>
      <c r="AY279" s="255"/>
    </row>
    <row r="280" spans="2:51" x14ac:dyDescent="0.25">
      <c r="B280" s="332">
        <v>11.7</v>
      </c>
      <c r="C280" s="332">
        <v>78</v>
      </c>
      <c r="D280" s="332">
        <v>11.7</v>
      </c>
      <c r="E280" s="332">
        <v>6.5</v>
      </c>
      <c r="F280" s="332">
        <v>11.2</v>
      </c>
      <c r="G280" s="332">
        <v>122</v>
      </c>
      <c r="H280" s="332">
        <v>1000.7</v>
      </c>
      <c r="I280" s="332">
        <v>0</v>
      </c>
      <c r="J280" s="332">
        <v>0</v>
      </c>
      <c r="K280" s="332">
        <v>0.2</v>
      </c>
      <c r="L280" s="332">
        <v>27.7</v>
      </c>
      <c r="M280" s="332">
        <v>77.7</v>
      </c>
      <c r="N280" s="496">
        <v>170</v>
      </c>
      <c r="O280" s="496">
        <v>9.8000000000000007</v>
      </c>
      <c r="P280" s="496">
        <v>11.1</v>
      </c>
      <c r="Q280" s="497">
        <v>0.188194444444444</v>
      </c>
      <c r="R280" s="496"/>
      <c r="S280" s="503"/>
      <c r="T280" s="513"/>
      <c r="U280" s="501" t="str">
        <f t="shared" si="8"/>
        <v/>
      </c>
      <c r="V280" s="503"/>
      <c r="W280" s="514"/>
      <c r="X280" s="628"/>
      <c r="Y280" s="128"/>
      <c r="AT280" s="254"/>
      <c r="AV280" s="216"/>
      <c r="AW280" s="332"/>
      <c r="AY280" s="255"/>
    </row>
    <row r="281" spans="2:51" x14ac:dyDescent="0.25">
      <c r="B281" s="332">
        <v>11.8</v>
      </c>
      <c r="C281" s="332">
        <v>79</v>
      </c>
      <c r="D281" s="332">
        <v>11.8</v>
      </c>
      <c r="E281" s="332">
        <v>4.7</v>
      </c>
      <c r="F281" s="332">
        <v>9.4</v>
      </c>
      <c r="G281" s="332">
        <v>110</v>
      </c>
      <c r="H281" s="332">
        <v>1000.7</v>
      </c>
      <c r="I281" s="332">
        <v>0</v>
      </c>
      <c r="J281" s="332">
        <v>0</v>
      </c>
      <c r="K281" s="332">
        <v>0.2</v>
      </c>
      <c r="L281" s="332">
        <v>27.7</v>
      </c>
      <c r="M281" s="332">
        <v>77.7</v>
      </c>
      <c r="N281" s="496">
        <v>170</v>
      </c>
      <c r="O281" s="496">
        <v>9.9</v>
      </c>
      <c r="P281" s="496">
        <v>11.1</v>
      </c>
      <c r="Q281" s="497">
        <v>0.18888888888888899</v>
      </c>
      <c r="R281" s="496"/>
      <c r="S281" s="503"/>
      <c r="T281" s="513"/>
      <c r="U281" s="501" t="str">
        <f t="shared" si="8"/>
        <v/>
      </c>
      <c r="V281" s="503"/>
      <c r="W281" s="514"/>
      <c r="X281" s="628"/>
      <c r="Y281" s="202"/>
      <c r="AT281" s="254"/>
      <c r="AV281" s="216"/>
      <c r="AW281" s="332"/>
      <c r="AY281" s="255"/>
    </row>
    <row r="282" spans="2:51" x14ac:dyDescent="0.25">
      <c r="B282" s="332">
        <v>11.8</v>
      </c>
      <c r="C282" s="332">
        <v>78</v>
      </c>
      <c r="D282" s="332">
        <v>11.8</v>
      </c>
      <c r="E282" s="332">
        <v>5.4</v>
      </c>
      <c r="F282" s="332">
        <v>7.2</v>
      </c>
      <c r="G282" s="332">
        <v>97</v>
      </c>
      <c r="H282" s="332">
        <v>1000.5</v>
      </c>
      <c r="I282" s="332">
        <v>0</v>
      </c>
      <c r="J282" s="332">
        <v>0</v>
      </c>
      <c r="K282" s="332">
        <v>0.2</v>
      </c>
      <c r="L282" s="332">
        <v>27.7</v>
      </c>
      <c r="M282" s="332">
        <v>77.7</v>
      </c>
      <c r="N282" s="496">
        <v>170</v>
      </c>
      <c r="O282" s="496">
        <v>9.9</v>
      </c>
      <c r="P282" s="496">
        <v>11.2</v>
      </c>
      <c r="Q282" s="497">
        <v>0.18958333333333299</v>
      </c>
      <c r="R282" s="496"/>
      <c r="S282" s="503"/>
      <c r="T282" s="513"/>
      <c r="U282" s="501" t="str">
        <f t="shared" si="8"/>
        <v/>
      </c>
      <c r="V282" s="503"/>
      <c r="W282" s="514"/>
      <c r="X282" s="628"/>
      <c r="AT282" s="254"/>
      <c r="AV282" s="216"/>
      <c r="AW282" s="332"/>
      <c r="AY282" s="255"/>
    </row>
    <row r="283" spans="2:51" x14ac:dyDescent="0.25">
      <c r="B283" s="332">
        <v>11.8</v>
      </c>
      <c r="C283" s="332">
        <v>78</v>
      </c>
      <c r="D283" s="332">
        <v>11.8</v>
      </c>
      <c r="E283" s="332">
        <v>12.2</v>
      </c>
      <c r="F283" s="332">
        <v>25.6</v>
      </c>
      <c r="G283" s="332">
        <v>99</v>
      </c>
      <c r="H283" s="332">
        <v>1000.7</v>
      </c>
      <c r="I283" s="332">
        <v>0</v>
      </c>
      <c r="J283" s="332">
        <v>0</v>
      </c>
      <c r="K283" s="332">
        <v>0.2</v>
      </c>
      <c r="L283" s="332">
        <v>27.7</v>
      </c>
      <c r="M283" s="332">
        <v>77.7</v>
      </c>
      <c r="N283" s="496">
        <v>170</v>
      </c>
      <c r="O283" s="496">
        <v>9.9</v>
      </c>
      <c r="P283" s="496">
        <v>11.2</v>
      </c>
      <c r="Q283" s="497">
        <v>0.19027777777777799</v>
      </c>
      <c r="R283" s="496"/>
      <c r="S283" s="503"/>
      <c r="T283" s="513"/>
      <c r="U283" s="501" t="str">
        <f t="shared" si="8"/>
        <v/>
      </c>
      <c r="V283" s="503"/>
      <c r="W283" s="514"/>
      <c r="X283" s="628"/>
      <c r="AT283" s="254"/>
      <c r="AV283" s="216"/>
      <c r="AW283" s="332"/>
      <c r="AY283" s="255"/>
    </row>
    <row r="284" spans="2:51" x14ac:dyDescent="0.25">
      <c r="B284" s="332">
        <v>11.8</v>
      </c>
      <c r="C284" s="332">
        <v>78</v>
      </c>
      <c r="D284" s="332">
        <v>11.8</v>
      </c>
      <c r="E284" s="332">
        <v>5.4</v>
      </c>
      <c r="F284" s="332">
        <v>13</v>
      </c>
      <c r="G284" s="332">
        <v>144</v>
      </c>
      <c r="H284" s="332">
        <v>1000.5</v>
      </c>
      <c r="I284" s="332">
        <v>0</v>
      </c>
      <c r="J284" s="332">
        <v>0</v>
      </c>
      <c r="K284" s="332">
        <v>0.2</v>
      </c>
      <c r="L284" s="332">
        <v>27.7</v>
      </c>
      <c r="M284" s="332">
        <v>77.7</v>
      </c>
      <c r="N284" s="496">
        <v>170</v>
      </c>
      <c r="O284" s="496">
        <v>9.9</v>
      </c>
      <c r="P284" s="496">
        <v>11.2</v>
      </c>
      <c r="Q284" s="497">
        <v>0.19097222222222199</v>
      </c>
      <c r="R284" s="496"/>
      <c r="S284" s="503"/>
      <c r="T284" s="513"/>
      <c r="U284" s="501" t="str">
        <f t="shared" si="8"/>
        <v/>
      </c>
      <c r="V284" s="503"/>
      <c r="W284" s="514"/>
      <c r="X284" s="628"/>
      <c r="AT284" s="254"/>
      <c r="AV284" s="216"/>
      <c r="AW284" s="332"/>
      <c r="AY284" s="255"/>
    </row>
    <row r="285" spans="2:51" x14ac:dyDescent="0.25">
      <c r="B285" s="332">
        <v>11.9</v>
      </c>
      <c r="C285" s="332">
        <v>78</v>
      </c>
      <c r="D285" s="332">
        <v>11.9</v>
      </c>
      <c r="E285" s="332">
        <v>8.6</v>
      </c>
      <c r="F285" s="332">
        <v>13</v>
      </c>
      <c r="G285" s="332">
        <v>93</v>
      </c>
      <c r="H285" s="332">
        <v>1000.6</v>
      </c>
      <c r="I285" s="332">
        <v>0</v>
      </c>
      <c r="J285" s="332">
        <v>0</v>
      </c>
      <c r="K285" s="332">
        <v>0.2</v>
      </c>
      <c r="L285" s="332">
        <v>27.7</v>
      </c>
      <c r="M285" s="332">
        <v>77.7</v>
      </c>
      <c r="N285" s="496">
        <v>170</v>
      </c>
      <c r="O285" s="496">
        <v>9.9</v>
      </c>
      <c r="P285" s="496">
        <v>11.2</v>
      </c>
      <c r="Q285" s="497">
        <v>0.19166666666666701</v>
      </c>
      <c r="R285" s="496"/>
      <c r="S285" s="503"/>
      <c r="T285" s="513"/>
      <c r="U285" s="501" t="str">
        <f t="shared" si="8"/>
        <v/>
      </c>
      <c r="V285" s="503"/>
      <c r="W285" s="514"/>
      <c r="X285" s="628"/>
      <c r="AT285" s="254"/>
      <c r="AV285" s="216"/>
      <c r="AW285" s="332"/>
      <c r="AY285" s="255"/>
    </row>
    <row r="286" spans="2:51" x14ac:dyDescent="0.25">
      <c r="B286" s="332">
        <v>11.9</v>
      </c>
      <c r="C286" s="332">
        <v>78</v>
      </c>
      <c r="D286" s="332">
        <v>11.9</v>
      </c>
      <c r="E286" s="332">
        <v>9</v>
      </c>
      <c r="F286" s="332">
        <v>13</v>
      </c>
      <c r="G286" s="332">
        <v>63</v>
      </c>
      <c r="H286" s="332">
        <v>1000.6</v>
      </c>
      <c r="I286" s="332">
        <v>0</v>
      </c>
      <c r="J286" s="332">
        <v>0</v>
      </c>
      <c r="K286" s="332">
        <v>0.2</v>
      </c>
      <c r="L286" s="332">
        <v>27.7</v>
      </c>
      <c r="M286" s="332">
        <v>77.7</v>
      </c>
      <c r="N286" s="496">
        <v>170</v>
      </c>
      <c r="O286" s="496">
        <v>10</v>
      </c>
      <c r="P286" s="496">
        <v>11.2</v>
      </c>
      <c r="Q286" s="497">
        <v>0.19236111111111101</v>
      </c>
      <c r="R286" s="496"/>
      <c r="S286" s="503"/>
      <c r="T286" s="513"/>
      <c r="U286" s="501" t="str">
        <f t="shared" si="8"/>
        <v/>
      </c>
      <c r="V286" s="503"/>
      <c r="W286" s="514"/>
      <c r="X286" s="628"/>
      <c r="AT286" s="254"/>
      <c r="AV286" s="216"/>
      <c r="AW286" s="332"/>
      <c r="AY286" s="255"/>
    </row>
    <row r="287" spans="2:51" x14ac:dyDescent="0.25">
      <c r="B287" s="332">
        <v>11.9</v>
      </c>
      <c r="C287" s="332">
        <v>78</v>
      </c>
      <c r="D287" s="332">
        <v>11.9</v>
      </c>
      <c r="E287" s="332">
        <v>8.6</v>
      </c>
      <c r="F287" s="332">
        <v>13</v>
      </c>
      <c r="G287" s="332">
        <v>103</v>
      </c>
      <c r="H287" s="332">
        <v>1000.8</v>
      </c>
      <c r="I287" s="332">
        <v>0</v>
      </c>
      <c r="J287" s="332">
        <v>0</v>
      </c>
      <c r="K287" s="332">
        <v>0.2</v>
      </c>
      <c r="L287" s="332">
        <v>27.7</v>
      </c>
      <c r="M287" s="332">
        <v>77.7</v>
      </c>
      <c r="N287" s="496">
        <v>170</v>
      </c>
      <c r="O287" s="496">
        <v>10</v>
      </c>
      <c r="P287" s="496">
        <v>11.3</v>
      </c>
      <c r="Q287" s="497">
        <v>0.19305555555555601</v>
      </c>
      <c r="R287" s="496"/>
      <c r="S287" s="503"/>
      <c r="T287" s="513"/>
      <c r="U287" s="501" t="str">
        <f t="shared" si="8"/>
        <v/>
      </c>
      <c r="V287" s="503"/>
      <c r="W287" s="514"/>
      <c r="X287" s="628"/>
      <c r="AT287" s="254"/>
      <c r="AV287" s="216"/>
      <c r="AW287" s="332"/>
      <c r="AY287" s="255"/>
    </row>
    <row r="288" spans="2:51" x14ac:dyDescent="0.25">
      <c r="B288" s="332">
        <v>11.9</v>
      </c>
      <c r="C288" s="332">
        <v>78</v>
      </c>
      <c r="D288" s="332">
        <v>11.9</v>
      </c>
      <c r="E288" s="332">
        <v>7.6</v>
      </c>
      <c r="F288" s="332">
        <v>14.8</v>
      </c>
      <c r="G288" s="332">
        <v>59</v>
      </c>
      <c r="H288" s="332">
        <v>1000.8</v>
      </c>
      <c r="I288" s="332">
        <v>0</v>
      </c>
      <c r="J288" s="332">
        <v>0</v>
      </c>
      <c r="K288" s="332">
        <v>0.2</v>
      </c>
      <c r="L288" s="332">
        <v>27.7</v>
      </c>
      <c r="M288" s="332">
        <v>77.7</v>
      </c>
      <c r="N288" s="496">
        <v>170</v>
      </c>
      <c r="O288" s="496">
        <v>10</v>
      </c>
      <c r="P288" s="496">
        <v>11.3</v>
      </c>
      <c r="Q288" s="497">
        <v>0.19375000000000001</v>
      </c>
      <c r="R288" s="496"/>
      <c r="S288" s="503"/>
      <c r="T288" s="513"/>
      <c r="U288" s="501" t="str">
        <f t="shared" si="8"/>
        <v/>
      </c>
      <c r="V288" s="503"/>
      <c r="W288" s="514"/>
      <c r="X288" s="628"/>
      <c r="AT288" s="254"/>
      <c r="AV288" s="216"/>
      <c r="AW288" s="332"/>
      <c r="AY288" s="255"/>
    </row>
    <row r="289" spans="2:51" x14ac:dyDescent="0.25">
      <c r="B289" s="332">
        <v>11.9</v>
      </c>
      <c r="C289" s="332">
        <v>78</v>
      </c>
      <c r="D289" s="332">
        <v>11.9</v>
      </c>
      <c r="E289" s="332">
        <v>9.6999999999999993</v>
      </c>
      <c r="F289" s="332">
        <v>14.8</v>
      </c>
      <c r="G289" s="332">
        <v>124</v>
      </c>
      <c r="H289" s="332">
        <v>1000.7</v>
      </c>
      <c r="I289" s="332">
        <v>0</v>
      </c>
      <c r="J289" s="332">
        <v>0</v>
      </c>
      <c r="K289" s="332">
        <v>0.2</v>
      </c>
      <c r="L289" s="332">
        <v>27.7</v>
      </c>
      <c r="M289" s="332">
        <v>77.7</v>
      </c>
      <c r="N289" s="496">
        <v>170</v>
      </c>
      <c r="O289" s="496">
        <v>10.1</v>
      </c>
      <c r="P289" s="496">
        <v>11.3</v>
      </c>
      <c r="Q289" s="497">
        <v>0.194444444444444</v>
      </c>
      <c r="R289" s="496"/>
      <c r="S289" s="503"/>
      <c r="T289" s="513"/>
      <c r="U289" s="501" t="str">
        <f t="shared" si="8"/>
        <v/>
      </c>
      <c r="V289" s="503"/>
      <c r="W289" s="514"/>
      <c r="X289" s="628"/>
      <c r="AT289" s="254"/>
      <c r="AV289" s="216"/>
      <c r="AW289" s="332"/>
      <c r="AY289" s="255"/>
    </row>
    <row r="290" spans="2:51" x14ac:dyDescent="0.25">
      <c r="B290" s="332">
        <v>11.9</v>
      </c>
      <c r="C290" s="332">
        <v>78</v>
      </c>
      <c r="D290" s="332">
        <v>11.9</v>
      </c>
      <c r="E290" s="332">
        <v>6.1</v>
      </c>
      <c r="F290" s="332">
        <v>13</v>
      </c>
      <c r="G290" s="332">
        <v>91</v>
      </c>
      <c r="H290" s="332">
        <v>1000.5</v>
      </c>
      <c r="I290" s="332">
        <v>0</v>
      </c>
      <c r="J290" s="332">
        <v>0</v>
      </c>
      <c r="K290" s="332">
        <v>0.2</v>
      </c>
      <c r="L290" s="332">
        <v>27.7</v>
      </c>
      <c r="M290" s="332">
        <v>77.7</v>
      </c>
      <c r="N290" s="496">
        <v>170</v>
      </c>
      <c r="O290" s="496">
        <v>10.1</v>
      </c>
      <c r="P290" s="496">
        <v>11.4</v>
      </c>
      <c r="Q290" s="497">
        <v>0.195138888888889</v>
      </c>
      <c r="R290" s="496"/>
      <c r="S290" s="503"/>
      <c r="T290" s="513"/>
      <c r="U290" s="501" t="str">
        <f t="shared" si="8"/>
        <v/>
      </c>
      <c r="V290" s="503"/>
      <c r="W290" s="514"/>
      <c r="X290" s="628"/>
      <c r="AT290" s="254"/>
      <c r="AV290" s="216"/>
      <c r="AW290" s="332"/>
      <c r="AY290" s="255"/>
    </row>
    <row r="291" spans="2:51" x14ac:dyDescent="0.25">
      <c r="B291" s="332">
        <v>11.9</v>
      </c>
      <c r="C291" s="332">
        <v>78</v>
      </c>
      <c r="D291" s="332">
        <v>11.9</v>
      </c>
      <c r="E291" s="332">
        <v>7.9</v>
      </c>
      <c r="F291" s="332">
        <v>11.2</v>
      </c>
      <c r="G291" s="332">
        <v>137</v>
      </c>
      <c r="H291" s="332">
        <v>1000.6</v>
      </c>
      <c r="I291" s="332">
        <v>0</v>
      </c>
      <c r="J291" s="332">
        <v>0</v>
      </c>
      <c r="K291" s="332">
        <v>0.2</v>
      </c>
      <c r="L291" s="332">
        <v>27.7</v>
      </c>
      <c r="M291" s="332">
        <v>77.7</v>
      </c>
      <c r="N291" s="496">
        <v>170</v>
      </c>
      <c r="O291" s="496">
        <v>10.1</v>
      </c>
      <c r="P291" s="496">
        <v>11.4</v>
      </c>
      <c r="Q291" s="497">
        <v>0.195833333333333</v>
      </c>
      <c r="R291" s="496"/>
      <c r="S291" s="503"/>
      <c r="T291" s="513"/>
      <c r="U291" s="501" t="str">
        <f t="shared" si="8"/>
        <v/>
      </c>
      <c r="V291" s="503"/>
      <c r="W291" s="514"/>
      <c r="X291" s="628"/>
      <c r="AT291" s="254"/>
      <c r="AV291" s="216"/>
      <c r="AW291" s="332"/>
      <c r="AY291" s="255"/>
    </row>
    <row r="292" spans="2:51" x14ac:dyDescent="0.25">
      <c r="B292" s="332">
        <v>12</v>
      </c>
      <c r="C292" s="332">
        <v>78</v>
      </c>
      <c r="D292" s="332">
        <v>12</v>
      </c>
      <c r="E292" s="332">
        <v>12.2</v>
      </c>
      <c r="F292" s="332">
        <v>20.2</v>
      </c>
      <c r="G292" s="332">
        <v>84</v>
      </c>
      <c r="H292" s="332">
        <v>1000.3</v>
      </c>
      <c r="I292" s="332">
        <v>0</v>
      </c>
      <c r="J292" s="332">
        <v>0</v>
      </c>
      <c r="K292" s="332">
        <v>0.2</v>
      </c>
      <c r="L292" s="332">
        <v>27.7</v>
      </c>
      <c r="M292" s="332">
        <v>77.7</v>
      </c>
      <c r="N292" s="496">
        <v>170</v>
      </c>
      <c r="O292" s="496">
        <v>10.1</v>
      </c>
      <c r="P292" s="496">
        <v>11.4</v>
      </c>
      <c r="Q292" s="497">
        <v>0.196527777777778</v>
      </c>
      <c r="R292" s="496"/>
      <c r="S292" s="503"/>
      <c r="T292" s="513"/>
      <c r="U292" s="501" t="str">
        <f t="shared" si="8"/>
        <v/>
      </c>
      <c r="V292" s="503"/>
      <c r="W292" s="514"/>
      <c r="X292" s="628"/>
      <c r="AT292" s="254"/>
      <c r="AV292" s="216"/>
      <c r="AW292" s="332"/>
      <c r="AY292" s="255"/>
    </row>
    <row r="293" spans="2:51" x14ac:dyDescent="0.25">
      <c r="B293" s="332">
        <v>12</v>
      </c>
      <c r="C293" s="332">
        <v>78</v>
      </c>
      <c r="D293" s="332">
        <v>12</v>
      </c>
      <c r="E293" s="332">
        <v>4.3</v>
      </c>
      <c r="F293" s="332">
        <v>5.4</v>
      </c>
      <c r="G293" s="332">
        <v>53</v>
      </c>
      <c r="H293" s="332">
        <v>1000.4</v>
      </c>
      <c r="I293" s="332">
        <v>0</v>
      </c>
      <c r="J293" s="332">
        <v>0</v>
      </c>
      <c r="K293" s="332">
        <v>0.2</v>
      </c>
      <c r="L293" s="332">
        <v>27.7</v>
      </c>
      <c r="M293" s="332">
        <v>77.7</v>
      </c>
      <c r="N293" s="496">
        <v>170</v>
      </c>
      <c r="O293" s="496">
        <v>10.199999999999999</v>
      </c>
      <c r="P293" s="496">
        <v>11.4</v>
      </c>
      <c r="Q293" s="497">
        <v>0.19722222222222199</v>
      </c>
      <c r="R293" s="496"/>
      <c r="S293" s="503"/>
      <c r="T293" s="513"/>
      <c r="U293" s="501" t="str">
        <f t="shared" si="8"/>
        <v/>
      </c>
      <c r="V293" s="503"/>
      <c r="W293" s="514"/>
      <c r="X293" s="628"/>
      <c r="AT293" s="254"/>
      <c r="AV293" s="216"/>
      <c r="AW293" s="332"/>
      <c r="AY293" s="255"/>
    </row>
    <row r="294" spans="2:51" x14ac:dyDescent="0.25">
      <c r="B294" s="332">
        <v>12</v>
      </c>
      <c r="C294" s="332">
        <v>78</v>
      </c>
      <c r="D294" s="332">
        <v>12</v>
      </c>
      <c r="E294" s="332">
        <v>11.9</v>
      </c>
      <c r="F294" s="332">
        <v>18.399999999999999</v>
      </c>
      <c r="G294" s="332">
        <v>154</v>
      </c>
      <c r="H294" s="332">
        <v>1000.4</v>
      </c>
      <c r="I294" s="332">
        <v>0</v>
      </c>
      <c r="J294" s="332">
        <v>0</v>
      </c>
      <c r="K294" s="332">
        <v>0.2</v>
      </c>
      <c r="L294" s="332">
        <v>27.7</v>
      </c>
      <c r="M294" s="332">
        <v>77.7</v>
      </c>
      <c r="N294" s="496">
        <v>170</v>
      </c>
      <c r="O294" s="496">
        <v>10.199999999999999</v>
      </c>
      <c r="P294" s="496">
        <v>11.5</v>
      </c>
      <c r="Q294" s="497">
        <v>0.19791666666666699</v>
      </c>
      <c r="R294" s="496"/>
      <c r="S294" s="503"/>
      <c r="T294" s="513"/>
      <c r="U294" s="501" t="str">
        <f t="shared" si="8"/>
        <v/>
      </c>
      <c r="V294" s="503"/>
      <c r="W294" s="514"/>
      <c r="X294" s="628"/>
      <c r="AT294" s="254"/>
      <c r="AV294" s="216"/>
      <c r="AW294" s="332"/>
      <c r="AY294" s="255"/>
    </row>
    <row r="295" spans="2:51" x14ac:dyDescent="0.25">
      <c r="B295" s="332">
        <v>12</v>
      </c>
      <c r="C295" s="332">
        <v>78</v>
      </c>
      <c r="D295" s="332">
        <v>12</v>
      </c>
      <c r="E295" s="332">
        <v>3.2</v>
      </c>
      <c r="F295" s="332">
        <v>5.4</v>
      </c>
      <c r="G295" s="332">
        <v>32</v>
      </c>
      <c r="H295" s="332">
        <v>1000.3</v>
      </c>
      <c r="I295" s="332">
        <v>0</v>
      </c>
      <c r="J295" s="332">
        <v>0</v>
      </c>
      <c r="K295" s="332">
        <v>0.2</v>
      </c>
      <c r="L295" s="332">
        <v>27.7</v>
      </c>
      <c r="M295" s="332">
        <v>77.7</v>
      </c>
      <c r="N295" s="496">
        <v>170</v>
      </c>
      <c r="O295" s="496">
        <v>10.199999999999999</v>
      </c>
      <c r="P295" s="496">
        <v>11.5</v>
      </c>
      <c r="Q295" s="497">
        <v>0.19861111111111099</v>
      </c>
      <c r="R295" s="496"/>
      <c r="S295" s="503"/>
      <c r="T295" s="513"/>
      <c r="U295" s="501" t="str">
        <f t="shared" si="8"/>
        <v/>
      </c>
      <c r="V295" s="503"/>
      <c r="W295" s="514"/>
      <c r="X295" s="628"/>
      <c r="AT295" s="254"/>
      <c r="AV295" s="216"/>
      <c r="AW295" s="332"/>
      <c r="AY295" s="255"/>
    </row>
    <row r="296" spans="2:51" x14ac:dyDescent="0.25">
      <c r="B296" s="332">
        <v>12</v>
      </c>
      <c r="C296" s="332">
        <v>78</v>
      </c>
      <c r="D296" s="332">
        <v>12</v>
      </c>
      <c r="E296" s="332">
        <v>6.1</v>
      </c>
      <c r="F296" s="332">
        <v>7.2</v>
      </c>
      <c r="G296" s="332">
        <v>97</v>
      </c>
      <c r="H296" s="332">
        <v>1000.3</v>
      </c>
      <c r="I296" s="332">
        <v>0</v>
      </c>
      <c r="J296" s="332">
        <v>0</v>
      </c>
      <c r="K296" s="332">
        <v>0.2</v>
      </c>
      <c r="L296" s="332">
        <v>27.7</v>
      </c>
      <c r="M296" s="332">
        <v>77.7</v>
      </c>
      <c r="N296" s="496">
        <v>170</v>
      </c>
      <c r="O296" s="496">
        <v>10.199999999999999</v>
      </c>
      <c r="P296" s="496">
        <v>11.5</v>
      </c>
      <c r="Q296" s="497">
        <v>0.19930555555555601</v>
      </c>
      <c r="R296" s="496"/>
      <c r="S296" s="503"/>
      <c r="T296" s="513"/>
      <c r="U296" s="501" t="str">
        <f t="shared" si="8"/>
        <v/>
      </c>
      <c r="V296" s="503"/>
      <c r="W296" s="514"/>
      <c r="X296" s="628"/>
      <c r="AT296" s="254"/>
      <c r="AV296" s="216"/>
      <c r="AW296" s="332"/>
      <c r="AY296" s="255"/>
    </row>
    <row r="297" spans="2:51" x14ac:dyDescent="0.25">
      <c r="B297" s="332">
        <v>12</v>
      </c>
      <c r="C297" s="332">
        <v>78</v>
      </c>
      <c r="D297" s="332">
        <v>12</v>
      </c>
      <c r="E297" s="332">
        <v>8.6</v>
      </c>
      <c r="F297" s="332">
        <v>13</v>
      </c>
      <c r="G297" s="332">
        <v>150</v>
      </c>
      <c r="H297" s="332">
        <v>1000.2</v>
      </c>
      <c r="I297" s="332">
        <v>0</v>
      </c>
      <c r="J297" s="332">
        <v>0</v>
      </c>
      <c r="K297" s="332">
        <v>0.2</v>
      </c>
      <c r="L297" s="332">
        <v>27.7</v>
      </c>
      <c r="M297" s="332">
        <v>77.7</v>
      </c>
      <c r="N297" s="496">
        <v>170</v>
      </c>
      <c r="O297" s="496">
        <v>10.3</v>
      </c>
      <c r="P297" s="496">
        <v>11.5</v>
      </c>
      <c r="Q297" s="497">
        <v>0.2</v>
      </c>
      <c r="R297" s="496"/>
      <c r="S297" s="503"/>
      <c r="T297" s="513"/>
      <c r="U297" s="501" t="str">
        <f t="shared" si="8"/>
        <v/>
      </c>
      <c r="V297" s="503"/>
      <c r="W297" s="514"/>
      <c r="X297" s="628"/>
      <c r="AC297" s="166"/>
      <c r="AD297" s="166"/>
      <c r="AF297" s="166"/>
      <c r="AK297" s="166"/>
      <c r="AT297" s="254"/>
      <c r="AV297" s="216"/>
      <c r="AW297" s="332"/>
      <c r="AY297" s="255"/>
    </row>
    <row r="298" spans="2:51" x14ac:dyDescent="0.25">
      <c r="B298" s="332">
        <v>12</v>
      </c>
      <c r="C298" s="332">
        <v>78</v>
      </c>
      <c r="D298" s="332">
        <v>12</v>
      </c>
      <c r="E298" s="332">
        <v>5</v>
      </c>
      <c r="F298" s="332">
        <v>9.4</v>
      </c>
      <c r="G298" s="332">
        <v>22</v>
      </c>
      <c r="H298" s="332">
        <v>1000.4</v>
      </c>
      <c r="I298" s="332">
        <v>0</v>
      </c>
      <c r="J298" s="332">
        <v>0</v>
      </c>
      <c r="K298" s="332">
        <v>0.2</v>
      </c>
      <c r="L298" s="332">
        <v>27.7</v>
      </c>
      <c r="M298" s="332">
        <v>77.7</v>
      </c>
      <c r="N298" s="496">
        <v>170</v>
      </c>
      <c r="O298" s="496">
        <v>10.3</v>
      </c>
      <c r="P298" s="496">
        <v>11.5</v>
      </c>
      <c r="Q298" s="497">
        <v>0.20069444444444401</v>
      </c>
      <c r="R298" s="496"/>
      <c r="S298" s="503"/>
      <c r="T298" s="513"/>
      <c r="U298" s="501" t="str">
        <f t="shared" si="8"/>
        <v/>
      </c>
      <c r="V298" s="503"/>
      <c r="W298" s="514"/>
      <c r="X298" s="628"/>
      <c r="AT298" s="254"/>
      <c r="AV298" s="216"/>
      <c r="AW298" s="332"/>
      <c r="AY298" s="255"/>
    </row>
    <row r="299" spans="2:51" x14ac:dyDescent="0.25">
      <c r="B299" s="332">
        <v>12</v>
      </c>
      <c r="C299" s="332">
        <v>78</v>
      </c>
      <c r="D299" s="332">
        <v>12</v>
      </c>
      <c r="E299" s="332">
        <v>7.2</v>
      </c>
      <c r="F299" s="332">
        <v>11.2</v>
      </c>
      <c r="G299" s="332">
        <v>126</v>
      </c>
      <c r="H299" s="332">
        <v>1000.3</v>
      </c>
      <c r="I299" s="332">
        <v>0</v>
      </c>
      <c r="J299" s="332">
        <v>0</v>
      </c>
      <c r="K299" s="332">
        <v>0.2</v>
      </c>
      <c r="L299" s="332">
        <v>27.7</v>
      </c>
      <c r="M299" s="332">
        <v>77.7</v>
      </c>
      <c r="N299" s="496">
        <v>170</v>
      </c>
      <c r="O299" s="496">
        <v>10.3</v>
      </c>
      <c r="P299" s="496">
        <v>11.5</v>
      </c>
      <c r="Q299" s="497">
        <v>0.20138888888888901</v>
      </c>
      <c r="R299" s="496"/>
      <c r="S299" s="503"/>
      <c r="T299" s="513"/>
      <c r="U299" s="501" t="str">
        <f t="shared" si="8"/>
        <v/>
      </c>
      <c r="V299" s="503"/>
      <c r="W299" s="514"/>
      <c r="X299" s="628"/>
      <c r="AT299" s="254"/>
      <c r="AV299" s="216"/>
      <c r="AW299" s="332"/>
      <c r="AY299" s="255"/>
    </row>
    <row r="300" spans="2:51" x14ac:dyDescent="0.25">
      <c r="B300" s="332">
        <v>11.9</v>
      </c>
      <c r="C300" s="332">
        <v>78</v>
      </c>
      <c r="D300" s="332">
        <v>11.9</v>
      </c>
      <c r="E300" s="332">
        <v>9.4</v>
      </c>
      <c r="F300" s="332">
        <v>13</v>
      </c>
      <c r="G300" s="332">
        <v>120</v>
      </c>
      <c r="H300" s="332">
        <v>1000.3</v>
      </c>
      <c r="I300" s="332">
        <v>0</v>
      </c>
      <c r="J300" s="332">
        <v>0</v>
      </c>
      <c r="K300" s="332">
        <v>0.2</v>
      </c>
      <c r="L300" s="332">
        <v>27.7</v>
      </c>
      <c r="M300" s="332">
        <v>77.7</v>
      </c>
      <c r="N300" s="496">
        <v>170</v>
      </c>
      <c r="O300" s="496">
        <v>10.3</v>
      </c>
      <c r="P300" s="496">
        <v>11.5</v>
      </c>
      <c r="Q300" s="497">
        <v>0.202083333333333</v>
      </c>
      <c r="R300" s="496"/>
      <c r="S300" s="503"/>
      <c r="T300" s="513"/>
      <c r="U300" s="501" t="str">
        <f t="shared" si="8"/>
        <v/>
      </c>
      <c r="V300" s="503"/>
      <c r="W300" s="514"/>
      <c r="X300" s="628"/>
      <c r="AT300" s="254"/>
      <c r="AV300" s="216"/>
      <c r="AW300" s="332"/>
      <c r="AY300" s="255"/>
    </row>
    <row r="301" spans="2:51" x14ac:dyDescent="0.25">
      <c r="B301" s="332">
        <v>11.9</v>
      </c>
      <c r="C301" s="332">
        <v>78</v>
      </c>
      <c r="D301" s="332">
        <v>11.9</v>
      </c>
      <c r="E301" s="332">
        <v>4.7</v>
      </c>
      <c r="F301" s="332">
        <v>11.2</v>
      </c>
      <c r="G301" s="332">
        <v>110</v>
      </c>
      <c r="H301" s="332">
        <v>1000.4</v>
      </c>
      <c r="I301" s="332">
        <v>0</v>
      </c>
      <c r="J301" s="332">
        <v>0</v>
      </c>
      <c r="K301" s="332">
        <v>0.2</v>
      </c>
      <c r="L301" s="332">
        <v>27.7</v>
      </c>
      <c r="M301" s="332">
        <v>77.7</v>
      </c>
      <c r="N301" s="496">
        <v>170</v>
      </c>
      <c r="O301" s="496">
        <v>10.3</v>
      </c>
      <c r="P301" s="496">
        <v>11.6</v>
      </c>
      <c r="Q301" s="497">
        <v>0.202777777777778</v>
      </c>
      <c r="R301" s="496"/>
      <c r="S301" s="503"/>
      <c r="T301" s="513"/>
      <c r="U301" s="501" t="str">
        <f t="shared" si="8"/>
        <v/>
      </c>
      <c r="V301" s="503"/>
      <c r="W301" s="514"/>
      <c r="X301" s="628"/>
      <c r="AT301" s="254"/>
      <c r="AV301" s="216"/>
      <c r="AW301" s="332"/>
      <c r="AY301" s="255"/>
    </row>
    <row r="302" spans="2:51" x14ac:dyDescent="0.25">
      <c r="B302" s="332">
        <v>12</v>
      </c>
      <c r="C302" s="332">
        <v>78</v>
      </c>
      <c r="D302" s="332">
        <v>12</v>
      </c>
      <c r="E302" s="332">
        <v>3.2</v>
      </c>
      <c r="F302" s="332">
        <v>5.4</v>
      </c>
      <c r="G302" s="332">
        <v>81</v>
      </c>
      <c r="H302" s="332">
        <v>1000.3</v>
      </c>
      <c r="I302" s="332">
        <v>0</v>
      </c>
      <c r="J302" s="332">
        <v>0</v>
      </c>
      <c r="K302" s="332">
        <v>0.2</v>
      </c>
      <c r="L302" s="332">
        <v>27.7</v>
      </c>
      <c r="M302" s="332">
        <v>77.7</v>
      </c>
      <c r="N302" s="496">
        <v>170</v>
      </c>
      <c r="O302" s="496">
        <v>10.4</v>
      </c>
      <c r="P302" s="496">
        <v>11.6</v>
      </c>
      <c r="Q302" s="497">
        <v>0.203472222222222</v>
      </c>
      <c r="R302" s="496"/>
      <c r="S302" s="503"/>
      <c r="T302" s="513"/>
      <c r="U302" s="501" t="str">
        <f t="shared" si="8"/>
        <v/>
      </c>
      <c r="V302" s="503"/>
      <c r="W302" s="514"/>
      <c r="X302" s="628"/>
      <c r="AT302" s="254"/>
      <c r="AV302" s="216"/>
      <c r="AW302" s="332"/>
      <c r="AY302" s="255"/>
    </row>
    <row r="303" spans="2:51" x14ac:dyDescent="0.25">
      <c r="B303" s="332">
        <v>12</v>
      </c>
      <c r="C303" s="332">
        <v>78</v>
      </c>
      <c r="D303" s="332">
        <v>12</v>
      </c>
      <c r="E303" s="332">
        <v>12.2</v>
      </c>
      <c r="F303" s="332">
        <v>22</v>
      </c>
      <c r="G303" s="332">
        <v>163</v>
      </c>
      <c r="H303" s="332">
        <v>1000.2</v>
      </c>
      <c r="I303" s="332">
        <v>0</v>
      </c>
      <c r="J303" s="332">
        <v>0</v>
      </c>
      <c r="K303" s="332">
        <v>0.2</v>
      </c>
      <c r="L303" s="332">
        <v>27.7</v>
      </c>
      <c r="M303" s="332">
        <v>77.7</v>
      </c>
      <c r="N303" s="496">
        <v>170</v>
      </c>
      <c r="O303" s="496">
        <v>10.4</v>
      </c>
      <c r="P303" s="496">
        <v>11.6</v>
      </c>
      <c r="Q303" s="497">
        <v>0.204166666666667</v>
      </c>
      <c r="R303" s="496"/>
      <c r="S303" s="503"/>
      <c r="T303" s="513"/>
      <c r="U303" s="501" t="str">
        <f t="shared" si="8"/>
        <v/>
      </c>
      <c r="V303" s="503"/>
      <c r="W303" s="514"/>
      <c r="X303" s="628"/>
      <c r="AT303" s="254"/>
      <c r="AV303" s="216"/>
      <c r="AW303" s="332"/>
      <c r="AY303" s="255"/>
    </row>
    <row r="304" spans="2:51" ht="12.75" customHeight="1" x14ac:dyDescent="0.25">
      <c r="B304" s="332">
        <v>12</v>
      </c>
      <c r="C304" s="332">
        <v>78</v>
      </c>
      <c r="D304" s="332">
        <v>12</v>
      </c>
      <c r="E304" s="332">
        <v>6.1</v>
      </c>
      <c r="F304" s="332">
        <v>9.4</v>
      </c>
      <c r="G304" s="332">
        <v>101</v>
      </c>
      <c r="H304" s="332">
        <v>1000.2</v>
      </c>
      <c r="I304" s="332">
        <v>0</v>
      </c>
      <c r="J304" s="332">
        <v>0</v>
      </c>
      <c r="K304" s="332">
        <v>0.2</v>
      </c>
      <c r="L304" s="332">
        <v>27.7</v>
      </c>
      <c r="M304" s="332">
        <v>77.7</v>
      </c>
      <c r="N304" s="496">
        <v>170</v>
      </c>
      <c r="O304" s="496">
        <v>10.4</v>
      </c>
      <c r="P304" s="496">
        <v>11.6</v>
      </c>
      <c r="Q304" s="497">
        <v>0.20486111111111099</v>
      </c>
      <c r="R304" s="496"/>
      <c r="S304" s="503"/>
      <c r="T304" s="513"/>
      <c r="U304" s="501" t="str">
        <f t="shared" si="8"/>
        <v/>
      </c>
      <c r="V304" s="503"/>
      <c r="W304" s="514"/>
      <c r="X304" s="628"/>
      <c r="AT304" s="254"/>
      <c r="AV304" s="216"/>
      <c r="AW304" s="332"/>
      <c r="AY304" s="255"/>
    </row>
    <row r="305" spans="2:51" x14ac:dyDescent="0.25">
      <c r="B305" s="332">
        <v>12</v>
      </c>
      <c r="C305" s="332">
        <v>78</v>
      </c>
      <c r="D305" s="332">
        <v>12</v>
      </c>
      <c r="E305" s="332">
        <v>2.2000000000000002</v>
      </c>
      <c r="F305" s="332">
        <v>3.6</v>
      </c>
      <c r="G305" s="332">
        <v>27</v>
      </c>
      <c r="H305" s="332">
        <v>1000.2</v>
      </c>
      <c r="I305" s="332">
        <v>0</v>
      </c>
      <c r="J305" s="332">
        <v>0</v>
      </c>
      <c r="K305" s="332">
        <v>0.2</v>
      </c>
      <c r="L305" s="332">
        <v>27.7</v>
      </c>
      <c r="M305" s="332">
        <v>77.7</v>
      </c>
      <c r="N305" s="496">
        <v>170</v>
      </c>
      <c r="O305" s="496">
        <v>10.4</v>
      </c>
      <c r="P305" s="496">
        <v>11.6</v>
      </c>
      <c r="Q305" s="497">
        <v>0.20555555555555599</v>
      </c>
      <c r="R305" s="496"/>
      <c r="S305" s="503"/>
      <c r="T305" s="513"/>
      <c r="U305" s="501" t="str">
        <f t="shared" si="8"/>
        <v/>
      </c>
      <c r="V305" s="503"/>
      <c r="W305" s="514"/>
      <c r="X305" s="628"/>
      <c r="AT305" s="254"/>
      <c r="AV305" s="216"/>
      <c r="AW305" s="332"/>
      <c r="AY305" s="255"/>
    </row>
    <row r="306" spans="2:51" x14ac:dyDescent="0.25">
      <c r="B306" s="332">
        <v>12</v>
      </c>
      <c r="C306" s="332">
        <v>78</v>
      </c>
      <c r="D306" s="332">
        <v>12</v>
      </c>
      <c r="E306" s="332">
        <v>4</v>
      </c>
      <c r="F306" s="332">
        <v>7.2</v>
      </c>
      <c r="G306" s="332">
        <v>88</v>
      </c>
      <c r="H306" s="332">
        <v>1000.3</v>
      </c>
      <c r="I306" s="332">
        <v>0</v>
      </c>
      <c r="J306" s="332">
        <v>0</v>
      </c>
      <c r="K306" s="332">
        <v>0.2</v>
      </c>
      <c r="L306" s="332">
        <v>27.7</v>
      </c>
      <c r="M306" s="332">
        <v>77.7</v>
      </c>
      <c r="N306" s="496">
        <v>170</v>
      </c>
      <c r="O306" s="496">
        <v>10.4</v>
      </c>
      <c r="P306" s="496">
        <v>11.6</v>
      </c>
      <c r="Q306" s="497">
        <v>0.20624999999999999</v>
      </c>
      <c r="R306" s="496"/>
      <c r="S306" s="503"/>
      <c r="T306" s="513"/>
      <c r="U306" s="501" t="str">
        <f t="shared" si="8"/>
        <v/>
      </c>
      <c r="V306" s="503"/>
      <c r="W306" s="514"/>
      <c r="X306" s="628"/>
      <c r="AT306" s="254"/>
      <c r="AV306" s="216"/>
      <c r="AW306" s="332"/>
      <c r="AY306" s="255"/>
    </row>
    <row r="307" spans="2:51" x14ac:dyDescent="0.25">
      <c r="B307" s="332">
        <v>11.9</v>
      </c>
      <c r="C307" s="332">
        <v>78</v>
      </c>
      <c r="D307" s="332">
        <v>11.9</v>
      </c>
      <c r="E307" s="332">
        <v>5.4</v>
      </c>
      <c r="F307" s="332">
        <v>7.2</v>
      </c>
      <c r="G307" s="332">
        <v>60</v>
      </c>
      <c r="H307" s="332">
        <v>1000.4</v>
      </c>
      <c r="I307" s="332">
        <v>0</v>
      </c>
      <c r="J307" s="332">
        <v>0</v>
      </c>
      <c r="K307" s="332">
        <v>0.2</v>
      </c>
      <c r="L307" s="332">
        <v>27.7</v>
      </c>
      <c r="M307" s="332">
        <v>77.7</v>
      </c>
      <c r="N307" s="496">
        <v>170</v>
      </c>
      <c r="O307" s="496">
        <v>10.4</v>
      </c>
      <c r="P307" s="496">
        <v>11.6</v>
      </c>
      <c r="Q307" s="497">
        <v>0.20694444444444399</v>
      </c>
      <c r="R307" s="496"/>
      <c r="S307" s="503"/>
      <c r="T307" s="513"/>
      <c r="U307" s="501" t="str">
        <f t="shared" si="8"/>
        <v/>
      </c>
      <c r="V307" s="503"/>
      <c r="W307" s="514"/>
      <c r="X307" s="628"/>
      <c r="AT307" s="254"/>
      <c r="AV307" s="216"/>
      <c r="AW307" s="332"/>
      <c r="AY307" s="255"/>
    </row>
    <row r="308" spans="2:51" x14ac:dyDescent="0.25">
      <c r="B308" s="332">
        <v>11.9</v>
      </c>
      <c r="C308" s="332">
        <v>78</v>
      </c>
      <c r="D308" s="332">
        <v>11.9</v>
      </c>
      <c r="E308" s="332">
        <v>4</v>
      </c>
      <c r="F308" s="332">
        <v>5.4</v>
      </c>
      <c r="G308" s="332">
        <v>135</v>
      </c>
      <c r="H308" s="332">
        <v>1000.2</v>
      </c>
      <c r="I308" s="332">
        <v>0</v>
      </c>
      <c r="J308" s="332">
        <v>0</v>
      </c>
      <c r="K308" s="332">
        <v>0.2</v>
      </c>
      <c r="L308" s="332">
        <v>27.7</v>
      </c>
      <c r="M308" s="332">
        <v>77.7</v>
      </c>
      <c r="N308" s="496">
        <v>170</v>
      </c>
      <c r="O308" s="496">
        <v>10.4</v>
      </c>
      <c r="P308" s="496">
        <v>11.6</v>
      </c>
      <c r="Q308" s="497">
        <v>0.20763888888888901</v>
      </c>
      <c r="R308" s="496"/>
      <c r="S308" s="503"/>
      <c r="T308" s="513"/>
      <c r="U308" s="501" t="str">
        <f t="shared" si="8"/>
        <v/>
      </c>
      <c r="V308" s="503"/>
      <c r="W308" s="514"/>
      <c r="X308" s="628"/>
      <c r="AT308" s="254"/>
      <c r="AV308" s="216"/>
      <c r="AW308" s="332"/>
      <c r="AY308" s="255"/>
    </row>
    <row r="309" spans="2:51" x14ac:dyDescent="0.25">
      <c r="B309" s="332">
        <v>12</v>
      </c>
      <c r="C309" s="332">
        <v>78</v>
      </c>
      <c r="D309" s="332">
        <v>12</v>
      </c>
      <c r="E309" s="332">
        <v>5.4</v>
      </c>
      <c r="F309" s="332">
        <v>7.2</v>
      </c>
      <c r="G309" s="332">
        <v>125</v>
      </c>
      <c r="H309" s="332">
        <v>1000.3</v>
      </c>
      <c r="I309" s="332">
        <v>0</v>
      </c>
      <c r="J309" s="332">
        <v>0</v>
      </c>
      <c r="K309" s="332">
        <v>0.2</v>
      </c>
      <c r="L309" s="332">
        <v>27.7</v>
      </c>
      <c r="M309" s="332">
        <v>77.7</v>
      </c>
      <c r="N309" s="496">
        <v>170</v>
      </c>
      <c r="O309" s="496">
        <v>10.4</v>
      </c>
      <c r="P309" s="496">
        <v>11.6</v>
      </c>
      <c r="Q309" s="497">
        <v>0.20833333333333301</v>
      </c>
      <c r="R309" s="496"/>
      <c r="S309" s="503"/>
      <c r="T309" s="513"/>
      <c r="U309" s="501" t="str">
        <f t="shared" si="8"/>
        <v/>
      </c>
      <c r="V309" s="503"/>
      <c r="W309" s="514"/>
      <c r="X309" s="628"/>
      <c r="AT309" s="254"/>
      <c r="AV309" s="216"/>
      <c r="AW309" s="332"/>
      <c r="AY309" s="255"/>
    </row>
    <row r="310" spans="2:51" x14ac:dyDescent="0.25">
      <c r="B310" s="332">
        <v>12</v>
      </c>
      <c r="C310" s="332">
        <v>78</v>
      </c>
      <c r="D310" s="332">
        <v>12</v>
      </c>
      <c r="E310" s="332">
        <v>7.2</v>
      </c>
      <c r="F310" s="332">
        <v>9.4</v>
      </c>
      <c r="G310" s="332">
        <v>73</v>
      </c>
      <c r="H310" s="332">
        <v>1000.2</v>
      </c>
      <c r="I310" s="332">
        <v>0</v>
      </c>
      <c r="J310" s="332">
        <v>0</v>
      </c>
      <c r="K310" s="332">
        <v>0.2</v>
      </c>
      <c r="L310" s="332">
        <v>27.7</v>
      </c>
      <c r="M310" s="332">
        <v>77.7</v>
      </c>
      <c r="N310" s="496">
        <v>170</v>
      </c>
      <c r="O310" s="496">
        <v>10.4</v>
      </c>
      <c r="P310" s="496">
        <v>11.6</v>
      </c>
      <c r="Q310" s="497">
        <v>0.20902777777777801</v>
      </c>
      <c r="R310" s="496"/>
      <c r="S310" s="503"/>
      <c r="T310" s="513"/>
      <c r="U310" s="501" t="str">
        <f t="shared" si="8"/>
        <v/>
      </c>
      <c r="V310" s="503"/>
      <c r="W310" s="514"/>
      <c r="X310" s="628"/>
      <c r="AT310" s="254"/>
      <c r="AV310" s="216"/>
      <c r="AW310" s="332"/>
      <c r="AY310" s="255"/>
    </row>
    <row r="311" spans="2:51" x14ac:dyDescent="0.25">
      <c r="B311" s="332">
        <v>12</v>
      </c>
      <c r="C311" s="332">
        <v>78</v>
      </c>
      <c r="D311" s="332">
        <v>12</v>
      </c>
      <c r="E311" s="332">
        <v>7.9</v>
      </c>
      <c r="F311" s="332">
        <v>14.8</v>
      </c>
      <c r="G311" s="332">
        <v>163</v>
      </c>
      <c r="H311" s="332">
        <v>1000.3</v>
      </c>
      <c r="I311" s="332">
        <v>0</v>
      </c>
      <c r="J311" s="332">
        <v>0</v>
      </c>
      <c r="K311" s="332">
        <v>0.2</v>
      </c>
      <c r="L311" s="332">
        <v>27.7</v>
      </c>
      <c r="M311" s="332">
        <v>77.7</v>
      </c>
      <c r="N311" s="496">
        <v>170</v>
      </c>
      <c r="O311" s="496">
        <v>10.4</v>
      </c>
      <c r="P311" s="496">
        <v>11.6</v>
      </c>
      <c r="Q311" s="497">
        <v>0.209722222222222</v>
      </c>
      <c r="R311" s="496"/>
      <c r="S311" s="503"/>
      <c r="T311" s="513"/>
      <c r="U311" s="501" t="str">
        <f t="shared" si="8"/>
        <v/>
      </c>
      <c r="V311" s="503"/>
      <c r="W311" s="514"/>
      <c r="X311" s="628"/>
      <c r="AT311" s="254"/>
      <c r="AV311" s="216"/>
      <c r="AW311" s="332"/>
      <c r="AY311" s="255"/>
    </row>
    <row r="312" spans="2:51" x14ac:dyDescent="0.25">
      <c r="B312" s="332">
        <v>12</v>
      </c>
      <c r="C312" s="332">
        <v>78</v>
      </c>
      <c r="D312" s="332">
        <v>12</v>
      </c>
      <c r="E312" s="332">
        <v>7.9</v>
      </c>
      <c r="F312" s="332">
        <v>20.2</v>
      </c>
      <c r="G312" s="332">
        <v>108</v>
      </c>
      <c r="H312" s="332">
        <v>1000.4</v>
      </c>
      <c r="I312" s="332">
        <v>0</v>
      </c>
      <c r="J312" s="332">
        <v>0</v>
      </c>
      <c r="K312" s="332">
        <v>0.2</v>
      </c>
      <c r="L312" s="332">
        <v>27.7</v>
      </c>
      <c r="M312" s="332">
        <v>77.7</v>
      </c>
      <c r="N312" s="496">
        <v>170</v>
      </c>
      <c r="O312" s="496">
        <v>10.4</v>
      </c>
      <c r="P312" s="496">
        <v>11.7</v>
      </c>
      <c r="Q312" s="497">
        <v>0.210416666666667</v>
      </c>
      <c r="R312" s="496"/>
      <c r="S312" s="503"/>
      <c r="T312" s="513"/>
      <c r="U312" s="501" t="str">
        <f t="shared" si="8"/>
        <v/>
      </c>
      <c r="V312" s="503"/>
      <c r="W312" s="514"/>
      <c r="X312" s="628"/>
      <c r="AT312" s="254"/>
      <c r="AV312" s="216"/>
      <c r="AW312" s="332"/>
      <c r="AY312" s="255"/>
    </row>
    <row r="313" spans="2:51" x14ac:dyDescent="0.25">
      <c r="B313" s="332">
        <v>12</v>
      </c>
      <c r="C313" s="332">
        <v>78</v>
      </c>
      <c r="D313" s="332">
        <v>12</v>
      </c>
      <c r="E313" s="332">
        <v>11.9</v>
      </c>
      <c r="F313" s="332">
        <v>16.600000000000001</v>
      </c>
      <c r="G313" s="332">
        <v>84</v>
      </c>
      <c r="H313" s="332">
        <v>1000.2</v>
      </c>
      <c r="I313" s="332">
        <v>0</v>
      </c>
      <c r="J313" s="332">
        <v>0</v>
      </c>
      <c r="K313" s="332">
        <v>0.2</v>
      </c>
      <c r="L313" s="332">
        <v>27.7</v>
      </c>
      <c r="M313" s="332">
        <v>77.7</v>
      </c>
      <c r="N313" s="496">
        <v>170</v>
      </c>
      <c r="O313" s="496">
        <v>10.5</v>
      </c>
      <c r="P313" s="496">
        <v>11.7</v>
      </c>
      <c r="Q313" s="497">
        <v>0.211111111111111</v>
      </c>
      <c r="R313" s="496"/>
      <c r="S313" s="503"/>
      <c r="T313" s="513"/>
      <c r="U313" s="501" t="str">
        <f t="shared" si="8"/>
        <v/>
      </c>
      <c r="V313" s="503"/>
      <c r="W313" s="514"/>
      <c r="X313" s="628"/>
      <c r="AT313" s="254"/>
      <c r="AV313" s="216"/>
      <c r="AW313" s="332"/>
      <c r="AY313" s="255"/>
    </row>
    <row r="314" spans="2:51" x14ac:dyDescent="0.25">
      <c r="B314" s="332">
        <v>12</v>
      </c>
      <c r="C314" s="332">
        <v>78</v>
      </c>
      <c r="D314" s="332">
        <v>12</v>
      </c>
      <c r="E314" s="332">
        <v>9</v>
      </c>
      <c r="F314" s="332">
        <v>20.2</v>
      </c>
      <c r="G314" s="332">
        <v>160</v>
      </c>
      <c r="H314" s="332">
        <v>1000.3</v>
      </c>
      <c r="I314" s="332">
        <v>0</v>
      </c>
      <c r="J314" s="332">
        <v>0</v>
      </c>
      <c r="K314" s="332">
        <v>0.2</v>
      </c>
      <c r="L314" s="332">
        <v>27.7</v>
      </c>
      <c r="M314" s="332">
        <v>77.7</v>
      </c>
      <c r="N314" s="496">
        <v>170</v>
      </c>
      <c r="O314" s="496">
        <v>10.4</v>
      </c>
      <c r="P314" s="496">
        <v>11.7</v>
      </c>
      <c r="Q314" s="497">
        <v>0.211805555555556</v>
      </c>
      <c r="R314" s="496"/>
      <c r="S314" s="503"/>
      <c r="T314" s="513"/>
      <c r="U314" s="501" t="str">
        <f t="shared" si="8"/>
        <v/>
      </c>
      <c r="V314" s="503"/>
      <c r="W314" s="514"/>
      <c r="X314" s="628"/>
      <c r="AT314" s="254"/>
      <c r="AV314" s="216"/>
      <c r="AW314" s="332"/>
      <c r="AY314" s="255"/>
    </row>
    <row r="315" spans="2:51" x14ac:dyDescent="0.25">
      <c r="B315" s="332">
        <v>12.1</v>
      </c>
      <c r="C315" s="332">
        <v>78</v>
      </c>
      <c r="D315" s="332">
        <v>12.1</v>
      </c>
      <c r="E315" s="332">
        <v>6.5</v>
      </c>
      <c r="F315" s="332">
        <v>9.4</v>
      </c>
      <c r="G315" s="332">
        <v>73</v>
      </c>
      <c r="H315" s="332">
        <v>1000.2</v>
      </c>
      <c r="I315" s="332">
        <v>0</v>
      </c>
      <c r="J315" s="332">
        <v>0</v>
      </c>
      <c r="K315" s="332">
        <v>0.2</v>
      </c>
      <c r="L315" s="332">
        <v>27.7</v>
      </c>
      <c r="M315" s="332">
        <v>77.7</v>
      </c>
      <c r="N315" s="496">
        <v>170</v>
      </c>
      <c r="O315" s="496">
        <v>10.5</v>
      </c>
      <c r="P315" s="496">
        <v>11.7</v>
      </c>
      <c r="Q315" s="497">
        <v>0.21249999999999999</v>
      </c>
      <c r="R315" s="496"/>
      <c r="S315" s="503"/>
      <c r="T315" s="513"/>
      <c r="U315" s="501" t="str">
        <f t="shared" si="8"/>
        <v/>
      </c>
      <c r="V315" s="503"/>
      <c r="W315" s="514"/>
      <c r="X315" s="628"/>
      <c r="AT315" s="254"/>
      <c r="AV315" s="216"/>
      <c r="AW315" s="332"/>
      <c r="AY315" s="255"/>
    </row>
    <row r="316" spans="2:51" x14ac:dyDescent="0.25">
      <c r="B316" s="332">
        <v>12.1</v>
      </c>
      <c r="C316" s="332">
        <v>78</v>
      </c>
      <c r="D316" s="332">
        <v>12.1</v>
      </c>
      <c r="E316" s="332">
        <v>9.6999999999999993</v>
      </c>
      <c r="F316" s="332">
        <v>18.399999999999999</v>
      </c>
      <c r="G316" s="332">
        <v>132</v>
      </c>
      <c r="H316" s="332">
        <v>1000.4</v>
      </c>
      <c r="I316" s="332">
        <v>0</v>
      </c>
      <c r="J316" s="332">
        <v>0</v>
      </c>
      <c r="K316" s="332">
        <v>0.2</v>
      </c>
      <c r="L316" s="332">
        <v>27.7</v>
      </c>
      <c r="M316" s="332">
        <v>77.7</v>
      </c>
      <c r="N316" s="496">
        <v>170</v>
      </c>
      <c r="O316" s="496">
        <v>10.5</v>
      </c>
      <c r="P316" s="496">
        <v>11.7</v>
      </c>
      <c r="Q316" s="497">
        <v>0.21319444444444399</v>
      </c>
      <c r="R316" s="496"/>
      <c r="S316" s="503"/>
      <c r="T316" s="513"/>
      <c r="U316" s="501" t="str">
        <f t="shared" si="8"/>
        <v/>
      </c>
      <c r="V316" s="503"/>
      <c r="W316" s="514"/>
      <c r="X316" s="628"/>
      <c r="AT316" s="254"/>
      <c r="AV316" s="216"/>
      <c r="AW316" s="332"/>
      <c r="AY316" s="255"/>
    </row>
    <row r="317" spans="2:51" x14ac:dyDescent="0.25">
      <c r="B317" s="332">
        <v>12.1</v>
      </c>
      <c r="C317" s="332">
        <v>78</v>
      </c>
      <c r="D317" s="332">
        <v>12.1</v>
      </c>
      <c r="E317" s="332">
        <v>6.5</v>
      </c>
      <c r="F317" s="332">
        <v>11.2</v>
      </c>
      <c r="G317" s="332">
        <v>255</v>
      </c>
      <c r="H317" s="332">
        <v>1000.3</v>
      </c>
      <c r="I317" s="332">
        <v>0</v>
      </c>
      <c r="J317" s="332">
        <v>0</v>
      </c>
      <c r="K317" s="332">
        <v>0.2</v>
      </c>
      <c r="L317" s="332">
        <v>27.7</v>
      </c>
      <c r="M317" s="332">
        <v>77.7</v>
      </c>
      <c r="N317" s="496">
        <v>170</v>
      </c>
      <c r="O317" s="496">
        <v>10.5</v>
      </c>
      <c r="P317" s="496">
        <v>11.7</v>
      </c>
      <c r="Q317" s="497">
        <v>0.21388888888888899</v>
      </c>
      <c r="R317" s="496"/>
      <c r="S317" s="503"/>
      <c r="T317" s="513"/>
      <c r="U317" s="501" t="str">
        <f t="shared" si="8"/>
        <v/>
      </c>
      <c r="V317" s="503"/>
      <c r="W317" s="514"/>
      <c r="X317" s="628"/>
      <c r="AT317" s="254"/>
      <c r="AV317" s="216"/>
      <c r="AW317" s="332"/>
      <c r="AY317" s="255"/>
    </row>
    <row r="318" spans="2:51" x14ac:dyDescent="0.25">
      <c r="B318" s="332">
        <v>12.2</v>
      </c>
      <c r="C318" s="332">
        <v>78</v>
      </c>
      <c r="D318" s="332">
        <v>12.2</v>
      </c>
      <c r="E318" s="332">
        <v>7.9</v>
      </c>
      <c r="F318" s="332">
        <v>11.2</v>
      </c>
      <c r="G318" s="332">
        <v>18</v>
      </c>
      <c r="H318" s="332">
        <v>1000.6</v>
      </c>
      <c r="I318" s="332">
        <v>0</v>
      </c>
      <c r="J318" s="332">
        <v>0</v>
      </c>
      <c r="K318" s="332">
        <v>0.2</v>
      </c>
      <c r="L318" s="332">
        <v>27.7</v>
      </c>
      <c r="M318" s="332">
        <v>77.7</v>
      </c>
      <c r="N318" s="496">
        <v>170</v>
      </c>
      <c r="O318" s="496">
        <v>10.6</v>
      </c>
      <c r="P318" s="496">
        <v>11.7</v>
      </c>
      <c r="Q318" s="497">
        <v>0.21458333333333299</v>
      </c>
      <c r="R318" s="496"/>
      <c r="S318" s="503"/>
      <c r="T318" s="513"/>
      <c r="U318" s="501" t="str">
        <f t="shared" si="8"/>
        <v/>
      </c>
      <c r="V318" s="503"/>
      <c r="W318" s="514"/>
      <c r="X318" s="628"/>
      <c r="AT318" s="254"/>
      <c r="AV318" s="216"/>
      <c r="AW318" s="332"/>
      <c r="AY318" s="255"/>
    </row>
    <row r="319" spans="2:51" x14ac:dyDescent="0.25">
      <c r="B319" s="332">
        <v>12.2</v>
      </c>
      <c r="C319" s="332">
        <v>78</v>
      </c>
      <c r="D319" s="332">
        <v>12.2</v>
      </c>
      <c r="E319" s="332">
        <v>3.6</v>
      </c>
      <c r="F319" s="332">
        <v>7.2</v>
      </c>
      <c r="G319" s="332">
        <v>35</v>
      </c>
      <c r="H319" s="332">
        <v>1000.8</v>
      </c>
      <c r="I319" s="332">
        <v>0</v>
      </c>
      <c r="J319" s="332">
        <v>0</v>
      </c>
      <c r="K319" s="332">
        <v>0.2</v>
      </c>
      <c r="L319" s="332">
        <v>27.7</v>
      </c>
      <c r="M319" s="332">
        <v>77.7</v>
      </c>
      <c r="N319" s="496">
        <v>170</v>
      </c>
      <c r="O319" s="496">
        <v>10.6</v>
      </c>
      <c r="P319" s="496">
        <v>11.8</v>
      </c>
      <c r="Q319" s="497">
        <v>0.21527777777777801</v>
      </c>
      <c r="R319" s="496"/>
      <c r="S319" s="503"/>
      <c r="T319" s="513"/>
      <c r="U319" s="501" t="str">
        <f t="shared" si="8"/>
        <v/>
      </c>
      <c r="V319" s="503"/>
      <c r="W319" s="514"/>
      <c r="X319" s="628"/>
      <c r="AT319" s="254"/>
      <c r="AV319" s="216"/>
      <c r="AW319" s="332"/>
      <c r="AY319" s="255"/>
    </row>
    <row r="320" spans="2:51" x14ac:dyDescent="0.25">
      <c r="B320" s="332">
        <v>12.2</v>
      </c>
      <c r="C320" s="332">
        <v>78</v>
      </c>
      <c r="D320" s="332">
        <v>12.2</v>
      </c>
      <c r="E320" s="332">
        <v>6.1</v>
      </c>
      <c r="F320" s="332">
        <v>9.4</v>
      </c>
      <c r="G320" s="332">
        <v>81</v>
      </c>
      <c r="H320" s="332">
        <v>1000.6</v>
      </c>
      <c r="I320" s="332">
        <v>0</v>
      </c>
      <c r="J320" s="332">
        <v>0</v>
      </c>
      <c r="K320" s="332">
        <v>0.2</v>
      </c>
      <c r="L320" s="332">
        <v>27.7</v>
      </c>
      <c r="M320" s="332">
        <v>77.7</v>
      </c>
      <c r="N320" s="496">
        <v>170</v>
      </c>
      <c r="O320" s="496">
        <v>10.6</v>
      </c>
      <c r="P320" s="496">
        <v>11.8</v>
      </c>
      <c r="Q320" s="497">
        <v>0.21597222222222201</v>
      </c>
      <c r="R320" s="496"/>
      <c r="S320" s="503"/>
      <c r="T320" s="513"/>
      <c r="U320" s="501" t="str">
        <f t="shared" si="8"/>
        <v/>
      </c>
      <c r="V320" s="503"/>
      <c r="W320" s="514"/>
      <c r="X320" s="628"/>
      <c r="AT320" s="254"/>
      <c r="AV320" s="216"/>
      <c r="AW320" s="332"/>
      <c r="AY320" s="255"/>
    </row>
    <row r="321" spans="2:51" x14ac:dyDescent="0.25">
      <c r="B321" s="332">
        <v>12.2</v>
      </c>
      <c r="C321" s="332">
        <v>79</v>
      </c>
      <c r="D321" s="332">
        <v>12.2</v>
      </c>
      <c r="E321" s="332">
        <v>9.4</v>
      </c>
      <c r="F321" s="332">
        <v>16.600000000000001</v>
      </c>
      <c r="G321" s="332">
        <v>59</v>
      </c>
      <c r="H321" s="332">
        <v>1000.6</v>
      </c>
      <c r="I321" s="332">
        <v>0</v>
      </c>
      <c r="J321" s="332">
        <v>0</v>
      </c>
      <c r="K321" s="332">
        <v>0.2</v>
      </c>
      <c r="L321" s="332">
        <v>27.7</v>
      </c>
      <c r="M321" s="332">
        <v>77.7</v>
      </c>
      <c r="N321" s="496">
        <v>170</v>
      </c>
      <c r="O321" s="496">
        <v>10.6</v>
      </c>
      <c r="P321" s="496">
        <v>11.8</v>
      </c>
      <c r="Q321" s="497">
        <v>0.21666666666666701</v>
      </c>
      <c r="R321" s="496"/>
      <c r="S321" s="503"/>
      <c r="T321" s="513"/>
      <c r="U321" s="501" t="str">
        <f t="shared" si="8"/>
        <v/>
      </c>
      <c r="V321" s="503"/>
      <c r="W321" s="514"/>
      <c r="X321" s="628"/>
      <c r="AT321" s="254"/>
      <c r="AV321" s="216"/>
      <c r="AW321" s="332"/>
      <c r="AY321" s="255"/>
    </row>
    <row r="322" spans="2:51" x14ac:dyDescent="0.25">
      <c r="B322" s="332">
        <v>12.2</v>
      </c>
      <c r="C322" s="332">
        <v>79</v>
      </c>
      <c r="D322" s="332">
        <v>12.2</v>
      </c>
      <c r="E322" s="332">
        <v>4.7</v>
      </c>
      <c r="F322" s="332">
        <v>7.2</v>
      </c>
      <c r="G322" s="332">
        <v>165</v>
      </c>
      <c r="H322" s="332">
        <v>1000.6</v>
      </c>
      <c r="I322" s="332">
        <v>0</v>
      </c>
      <c r="J322" s="332">
        <v>0</v>
      </c>
      <c r="K322" s="332">
        <v>0.2</v>
      </c>
      <c r="L322" s="332">
        <v>27.7</v>
      </c>
      <c r="M322" s="332">
        <v>77.7</v>
      </c>
      <c r="N322" s="496">
        <v>170</v>
      </c>
      <c r="O322" s="496">
        <v>10.7</v>
      </c>
      <c r="P322" s="496">
        <v>11.8</v>
      </c>
      <c r="Q322" s="497">
        <v>0.21736111111111101</v>
      </c>
      <c r="R322" s="496"/>
      <c r="S322" s="503"/>
      <c r="T322" s="513"/>
      <c r="U322" s="501" t="str">
        <f t="shared" si="8"/>
        <v/>
      </c>
      <c r="V322" s="503"/>
      <c r="W322" s="514"/>
      <c r="X322" s="628"/>
      <c r="AT322" s="254"/>
      <c r="AV322" s="216"/>
      <c r="AW322" s="332"/>
      <c r="AY322" s="255"/>
    </row>
    <row r="323" spans="2:51" x14ac:dyDescent="0.25">
      <c r="B323" s="332">
        <v>12.2</v>
      </c>
      <c r="C323" s="332">
        <v>79</v>
      </c>
      <c r="D323" s="332">
        <v>12.2</v>
      </c>
      <c r="E323" s="332">
        <v>5</v>
      </c>
      <c r="F323" s="332">
        <v>7.2</v>
      </c>
      <c r="G323" s="332">
        <v>53</v>
      </c>
      <c r="H323" s="332">
        <v>1000.6</v>
      </c>
      <c r="I323" s="332">
        <v>0</v>
      </c>
      <c r="J323" s="332">
        <v>0</v>
      </c>
      <c r="K323" s="332">
        <v>0.2</v>
      </c>
      <c r="L323" s="332">
        <v>27.7</v>
      </c>
      <c r="M323" s="332">
        <v>77.7</v>
      </c>
      <c r="N323" s="496">
        <v>170</v>
      </c>
      <c r="O323" s="496">
        <v>10.7</v>
      </c>
      <c r="P323" s="496">
        <v>11.8</v>
      </c>
      <c r="Q323" s="497">
        <v>0.218055555555556</v>
      </c>
      <c r="R323" s="496"/>
      <c r="S323" s="503"/>
      <c r="T323" s="513"/>
      <c r="U323" s="501" t="str">
        <f t="shared" si="8"/>
        <v/>
      </c>
      <c r="V323" s="503"/>
      <c r="W323" s="514"/>
      <c r="X323" s="628"/>
      <c r="AT323" s="254"/>
      <c r="AV323" s="216"/>
      <c r="AW323" s="332"/>
      <c r="AY323" s="255"/>
    </row>
    <row r="324" spans="2:51" x14ac:dyDescent="0.25">
      <c r="B324" s="332">
        <v>12.2</v>
      </c>
      <c r="C324" s="332">
        <v>79</v>
      </c>
      <c r="D324" s="332">
        <v>12.2</v>
      </c>
      <c r="E324" s="332">
        <v>9.4</v>
      </c>
      <c r="F324" s="332">
        <v>14.8</v>
      </c>
      <c r="G324" s="332">
        <v>82</v>
      </c>
      <c r="H324" s="332">
        <v>1000.5</v>
      </c>
      <c r="I324" s="332">
        <v>0</v>
      </c>
      <c r="J324" s="332">
        <v>0</v>
      </c>
      <c r="K324" s="332">
        <v>0.2</v>
      </c>
      <c r="L324" s="332">
        <v>27.7</v>
      </c>
      <c r="M324" s="332">
        <v>77.7</v>
      </c>
      <c r="N324" s="496">
        <v>170</v>
      </c>
      <c r="O324" s="496">
        <v>10.7</v>
      </c>
      <c r="P324" s="496">
        <v>11.9</v>
      </c>
      <c r="Q324" s="497">
        <v>0.21875</v>
      </c>
      <c r="R324" s="496"/>
      <c r="S324" s="503"/>
      <c r="T324" s="513"/>
      <c r="U324" s="501" t="str">
        <f t="shared" si="8"/>
        <v/>
      </c>
      <c r="V324" s="503"/>
      <c r="W324" s="514"/>
      <c r="X324" s="628"/>
      <c r="AT324" s="254"/>
      <c r="AV324" s="216"/>
      <c r="AW324" s="332"/>
      <c r="AY324" s="255"/>
    </row>
    <row r="325" spans="2:51" x14ac:dyDescent="0.25">
      <c r="B325" s="332">
        <v>12.3</v>
      </c>
      <c r="C325" s="332">
        <v>79</v>
      </c>
      <c r="D325" s="332">
        <v>12.3</v>
      </c>
      <c r="E325" s="332">
        <v>11.5</v>
      </c>
      <c r="F325" s="332">
        <v>18.399999999999999</v>
      </c>
      <c r="G325" s="332">
        <v>55</v>
      </c>
      <c r="H325" s="332">
        <v>1000.4</v>
      </c>
      <c r="I325" s="332">
        <v>0</v>
      </c>
      <c r="J325" s="332">
        <v>0</v>
      </c>
      <c r="K325" s="332">
        <v>0.2</v>
      </c>
      <c r="L325" s="332">
        <v>27.7</v>
      </c>
      <c r="M325" s="332">
        <v>77.7</v>
      </c>
      <c r="N325" s="496">
        <v>170</v>
      </c>
      <c r="O325" s="496">
        <v>10.7</v>
      </c>
      <c r="P325" s="496">
        <v>11.9</v>
      </c>
      <c r="Q325" s="497">
        <v>0.219444444444444</v>
      </c>
      <c r="R325" s="496"/>
      <c r="S325" s="503"/>
      <c r="T325" s="513"/>
      <c r="U325" s="501" t="str">
        <f t="shared" si="8"/>
        <v/>
      </c>
      <c r="V325" s="503"/>
      <c r="W325" s="514"/>
      <c r="X325" s="628"/>
      <c r="AT325" s="254"/>
      <c r="AV325" s="216"/>
      <c r="AW325" s="332"/>
      <c r="AY325" s="255"/>
    </row>
    <row r="326" spans="2:51" x14ac:dyDescent="0.25">
      <c r="B326" s="332">
        <v>12.3</v>
      </c>
      <c r="C326" s="332">
        <v>79</v>
      </c>
      <c r="D326" s="332">
        <v>12.3</v>
      </c>
      <c r="E326" s="332">
        <v>4</v>
      </c>
      <c r="F326" s="332">
        <v>5.4</v>
      </c>
      <c r="G326" s="332">
        <v>346</v>
      </c>
      <c r="H326" s="332">
        <v>1000.4</v>
      </c>
      <c r="I326" s="332">
        <v>0</v>
      </c>
      <c r="J326" s="332">
        <v>0</v>
      </c>
      <c r="K326" s="332">
        <v>0.2</v>
      </c>
      <c r="L326" s="332">
        <v>27.7</v>
      </c>
      <c r="M326" s="332">
        <v>77.7</v>
      </c>
      <c r="N326" s="496">
        <v>170</v>
      </c>
      <c r="O326" s="496">
        <v>10.7</v>
      </c>
      <c r="P326" s="496">
        <v>11.9</v>
      </c>
      <c r="Q326" s="497">
        <v>0.22013888888888899</v>
      </c>
      <c r="R326" s="496"/>
      <c r="S326" s="503"/>
      <c r="T326" s="513"/>
      <c r="U326" s="501" t="str">
        <f t="shared" si="8"/>
        <v/>
      </c>
      <c r="V326" s="503"/>
      <c r="W326" s="514"/>
      <c r="X326" s="628"/>
      <c r="AT326" s="254"/>
      <c r="AV326" s="216"/>
      <c r="AW326" s="332"/>
      <c r="AY326" s="255"/>
    </row>
    <row r="327" spans="2:51" x14ac:dyDescent="0.25">
      <c r="B327" s="332">
        <v>12.3</v>
      </c>
      <c r="C327" s="332">
        <v>79</v>
      </c>
      <c r="D327" s="332">
        <v>12.3</v>
      </c>
      <c r="E327" s="332">
        <v>7.9</v>
      </c>
      <c r="F327" s="332">
        <v>11.2</v>
      </c>
      <c r="G327" s="332">
        <v>117</v>
      </c>
      <c r="H327" s="332">
        <v>1000.5</v>
      </c>
      <c r="I327" s="332">
        <v>0</v>
      </c>
      <c r="J327" s="332">
        <v>0</v>
      </c>
      <c r="K327" s="332">
        <v>0.2</v>
      </c>
      <c r="L327" s="332">
        <v>27.7</v>
      </c>
      <c r="M327" s="332">
        <v>77.7</v>
      </c>
      <c r="N327" s="496">
        <v>170</v>
      </c>
      <c r="O327" s="496">
        <v>10.8</v>
      </c>
      <c r="P327" s="496">
        <v>11.9</v>
      </c>
      <c r="Q327" s="497">
        <v>0.22083333333333299</v>
      </c>
      <c r="R327" s="496"/>
      <c r="S327" s="503"/>
      <c r="T327" s="513"/>
      <c r="U327" s="501" t="str">
        <f t="shared" si="8"/>
        <v/>
      </c>
      <c r="V327" s="503"/>
      <c r="W327" s="514"/>
      <c r="X327" s="628"/>
      <c r="AT327" s="254"/>
      <c r="AV327" s="216"/>
      <c r="AW327" s="332"/>
      <c r="AY327" s="255"/>
    </row>
    <row r="328" spans="2:51" x14ac:dyDescent="0.25">
      <c r="B328" s="332">
        <v>12.3</v>
      </c>
      <c r="C328" s="332">
        <v>78</v>
      </c>
      <c r="D328" s="332">
        <v>12.3</v>
      </c>
      <c r="E328" s="332">
        <v>4.3</v>
      </c>
      <c r="F328" s="332">
        <v>7.2</v>
      </c>
      <c r="G328" s="332">
        <v>92</v>
      </c>
      <c r="H328" s="332">
        <v>1000.4</v>
      </c>
      <c r="I328" s="332">
        <v>0</v>
      </c>
      <c r="J328" s="332">
        <v>0</v>
      </c>
      <c r="K328" s="332">
        <v>0.2</v>
      </c>
      <c r="L328" s="332">
        <v>27.7</v>
      </c>
      <c r="M328" s="332">
        <v>77.7</v>
      </c>
      <c r="N328" s="496">
        <v>170</v>
      </c>
      <c r="O328" s="496">
        <v>10.8</v>
      </c>
      <c r="P328" s="496">
        <v>11.9</v>
      </c>
      <c r="Q328" s="497">
        <v>0.22152777777777799</v>
      </c>
      <c r="R328" s="496"/>
      <c r="S328" s="503"/>
      <c r="T328" s="513"/>
      <c r="U328" s="501" t="str">
        <f t="shared" si="8"/>
        <v/>
      </c>
      <c r="V328" s="503"/>
      <c r="W328" s="514"/>
      <c r="X328" s="628"/>
      <c r="AT328" s="254"/>
      <c r="AV328" s="216"/>
      <c r="AW328" s="332"/>
      <c r="AY328" s="255"/>
    </row>
    <row r="329" spans="2:51" x14ac:dyDescent="0.25">
      <c r="B329" s="332">
        <v>12.3</v>
      </c>
      <c r="C329" s="332">
        <v>78</v>
      </c>
      <c r="D329" s="332">
        <v>12.3</v>
      </c>
      <c r="E329" s="332">
        <v>8.3000000000000007</v>
      </c>
      <c r="F329" s="332">
        <v>11.2</v>
      </c>
      <c r="G329" s="332">
        <v>195</v>
      </c>
      <c r="H329" s="332">
        <v>1000.3</v>
      </c>
      <c r="I329" s="332">
        <v>0</v>
      </c>
      <c r="J329" s="332">
        <v>0</v>
      </c>
      <c r="K329" s="332">
        <v>0.2</v>
      </c>
      <c r="L329" s="332">
        <v>27.7</v>
      </c>
      <c r="M329" s="332">
        <v>77.7</v>
      </c>
      <c r="N329" s="496">
        <v>170</v>
      </c>
      <c r="O329" s="496">
        <v>10.8</v>
      </c>
      <c r="P329" s="496">
        <v>11.9</v>
      </c>
      <c r="Q329" s="497">
        <v>0.22222222222222199</v>
      </c>
      <c r="R329" s="496"/>
      <c r="S329" s="503"/>
      <c r="T329" s="513"/>
      <c r="U329" s="501" t="str">
        <f t="shared" si="8"/>
        <v/>
      </c>
      <c r="V329" s="503"/>
      <c r="W329" s="514"/>
      <c r="X329" s="628"/>
      <c r="AT329" s="254"/>
      <c r="AV329" s="216"/>
      <c r="AW329" s="332"/>
      <c r="AY329" s="255"/>
    </row>
    <row r="330" spans="2:51" x14ac:dyDescent="0.25">
      <c r="B330" s="332">
        <v>12.4</v>
      </c>
      <c r="C330" s="332">
        <v>78</v>
      </c>
      <c r="D330" s="332">
        <v>12.4</v>
      </c>
      <c r="E330" s="332">
        <v>9.6999999999999993</v>
      </c>
      <c r="F330" s="332">
        <v>14.8</v>
      </c>
      <c r="G330" s="332">
        <v>198</v>
      </c>
      <c r="H330" s="332">
        <v>1000.4</v>
      </c>
      <c r="I330" s="332">
        <v>0</v>
      </c>
      <c r="J330" s="332">
        <v>0</v>
      </c>
      <c r="K330" s="332">
        <v>0.2</v>
      </c>
      <c r="L330" s="332">
        <v>27.7</v>
      </c>
      <c r="M330" s="332">
        <v>77.7</v>
      </c>
      <c r="N330" s="496">
        <v>170</v>
      </c>
      <c r="O330" s="496">
        <v>10.8</v>
      </c>
      <c r="P330" s="496">
        <v>12</v>
      </c>
      <c r="Q330" s="497">
        <v>0.22291666666666701</v>
      </c>
      <c r="R330" s="496"/>
      <c r="S330" s="503"/>
      <c r="T330" s="513"/>
      <c r="U330" s="501" t="str">
        <f t="shared" si="8"/>
        <v/>
      </c>
      <c r="V330" s="503"/>
      <c r="W330" s="514"/>
      <c r="X330" s="628"/>
      <c r="AT330" s="254"/>
      <c r="AV330" s="216"/>
      <c r="AW330" s="332"/>
      <c r="AY330" s="255"/>
    </row>
    <row r="331" spans="2:51" x14ac:dyDescent="0.25">
      <c r="B331" s="332">
        <v>12.4</v>
      </c>
      <c r="C331" s="332">
        <v>79</v>
      </c>
      <c r="D331" s="332">
        <v>12.4</v>
      </c>
      <c r="E331" s="332">
        <v>4</v>
      </c>
      <c r="F331" s="332">
        <v>5.4</v>
      </c>
      <c r="G331" s="332">
        <v>12</v>
      </c>
      <c r="H331" s="332">
        <v>1000.3</v>
      </c>
      <c r="I331" s="332">
        <v>0</v>
      </c>
      <c r="J331" s="332">
        <v>0</v>
      </c>
      <c r="K331" s="332">
        <v>0.2</v>
      </c>
      <c r="L331" s="332">
        <v>27.7</v>
      </c>
      <c r="M331" s="332">
        <v>77.7</v>
      </c>
      <c r="N331" s="496">
        <v>170</v>
      </c>
      <c r="O331" s="496">
        <v>10.9</v>
      </c>
      <c r="P331" s="496">
        <v>12</v>
      </c>
      <c r="Q331" s="497">
        <v>0.22361111111111101</v>
      </c>
      <c r="R331" s="496"/>
      <c r="S331" s="503"/>
      <c r="T331" s="513"/>
      <c r="U331" s="501" t="str">
        <f t="shared" ref="U331:U394" si="9">IF(J331&gt;0,60,"")</f>
        <v/>
      </c>
      <c r="V331" s="503"/>
      <c r="W331" s="514"/>
      <c r="X331" s="628"/>
      <c r="AT331" s="254"/>
      <c r="AV331" s="216"/>
      <c r="AW331" s="332"/>
      <c r="AY331" s="255"/>
    </row>
    <row r="332" spans="2:51" x14ac:dyDescent="0.25">
      <c r="B332" s="332">
        <v>12.4</v>
      </c>
      <c r="C332" s="332">
        <v>79</v>
      </c>
      <c r="D332" s="332">
        <v>12.4</v>
      </c>
      <c r="E332" s="332">
        <v>4.7</v>
      </c>
      <c r="F332" s="332">
        <v>13</v>
      </c>
      <c r="G332" s="332">
        <v>113</v>
      </c>
      <c r="H332" s="332">
        <v>1000.4</v>
      </c>
      <c r="I332" s="332">
        <v>0</v>
      </c>
      <c r="J332" s="332">
        <v>0</v>
      </c>
      <c r="K332" s="332">
        <v>0.2</v>
      </c>
      <c r="L332" s="332">
        <v>27.7</v>
      </c>
      <c r="M332" s="332">
        <v>77.7</v>
      </c>
      <c r="N332" s="496">
        <v>170</v>
      </c>
      <c r="O332" s="496">
        <v>10.9</v>
      </c>
      <c r="P332" s="496">
        <v>12</v>
      </c>
      <c r="Q332" s="497">
        <v>0.22430555555555601</v>
      </c>
      <c r="R332" s="496"/>
      <c r="S332" s="503"/>
      <c r="T332" s="513"/>
      <c r="U332" s="501" t="str">
        <f t="shared" si="9"/>
        <v/>
      </c>
      <c r="V332" s="503"/>
      <c r="W332" s="514"/>
      <c r="X332" s="628"/>
      <c r="AT332" s="254"/>
      <c r="AV332" s="216"/>
      <c r="AW332" s="332"/>
      <c r="AY332" s="255"/>
    </row>
    <row r="333" spans="2:51" x14ac:dyDescent="0.25">
      <c r="B333" s="332">
        <v>12.3</v>
      </c>
      <c r="C333" s="332">
        <v>79</v>
      </c>
      <c r="D333" s="332">
        <v>12.3</v>
      </c>
      <c r="E333" s="332">
        <v>10.1</v>
      </c>
      <c r="F333" s="332">
        <v>14.8</v>
      </c>
      <c r="G333" s="332">
        <v>71</v>
      </c>
      <c r="H333" s="332">
        <v>1000.4</v>
      </c>
      <c r="I333" s="332">
        <v>0</v>
      </c>
      <c r="J333" s="332">
        <v>0</v>
      </c>
      <c r="K333" s="332">
        <v>0.2</v>
      </c>
      <c r="L333" s="332">
        <v>27.7</v>
      </c>
      <c r="M333" s="332">
        <v>77.7</v>
      </c>
      <c r="N333" s="496">
        <v>170</v>
      </c>
      <c r="O333" s="496">
        <v>10.9</v>
      </c>
      <c r="P333" s="496">
        <v>12</v>
      </c>
      <c r="Q333" s="497">
        <v>0.22500000000000001</v>
      </c>
      <c r="R333" s="496"/>
      <c r="S333" s="503"/>
      <c r="T333" s="513"/>
      <c r="U333" s="501" t="str">
        <f t="shared" si="9"/>
        <v/>
      </c>
      <c r="V333" s="503"/>
      <c r="W333" s="514"/>
      <c r="X333" s="628"/>
      <c r="AT333" s="254"/>
      <c r="AV333" s="216"/>
      <c r="AW333" s="332"/>
      <c r="AY333" s="255"/>
    </row>
    <row r="334" spans="2:51" x14ac:dyDescent="0.25">
      <c r="B334" s="332">
        <v>12.3</v>
      </c>
      <c r="C334" s="332">
        <v>79</v>
      </c>
      <c r="D334" s="332">
        <v>12.3</v>
      </c>
      <c r="E334" s="332">
        <v>7.2</v>
      </c>
      <c r="F334" s="332">
        <v>13</v>
      </c>
      <c r="G334" s="332">
        <v>174</v>
      </c>
      <c r="H334" s="332">
        <v>1000.4</v>
      </c>
      <c r="I334" s="332">
        <v>0</v>
      </c>
      <c r="J334" s="332">
        <v>0</v>
      </c>
      <c r="K334" s="332">
        <v>0.2</v>
      </c>
      <c r="L334" s="332">
        <v>27.7</v>
      </c>
      <c r="M334" s="332">
        <v>77.7</v>
      </c>
      <c r="N334" s="496">
        <v>170</v>
      </c>
      <c r="O334" s="496">
        <v>10.9</v>
      </c>
      <c r="P334" s="496">
        <v>12</v>
      </c>
      <c r="Q334" s="497">
        <v>0.225694444444444</v>
      </c>
      <c r="R334" s="496"/>
      <c r="S334" s="503"/>
      <c r="T334" s="513"/>
      <c r="U334" s="501" t="str">
        <f t="shared" si="9"/>
        <v/>
      </c>
      <c r="V334" s="503"/>
      <c r="W334" s="514"/>
      <c r="X334" s="628"/>
      <c r="AT334" s="254"/>
      <c r="AV334" s="216"/>
      <c r="AW334" s="332"/>
      <c r="AY334" s="255"/>
    </row>
    <row r="335" spans="2:51" x14ac:dyDescent="0.25">
      <c r="B335" s="332">
        <v>12.3</v>
      </c>
      <c r="C335" s="332">
        <v>79</v>
      </c>
      <c r="D335" s="332">
        <v>12.3</v>
      </c>
      <c r="E335" s="332">
        <v>5.4</v>
      </c>
      <c r="F335" s="332">
        <v>9.4</v>
      </c>
      <c r="G335" s="332">
        <v>86</v>
      </c>
      <c r="H335" s="332">
        <v>1000.5</v>
      </c>
      <c r="I335" s="332">
        <v>0</v>
      </c>
      <c r="J335" s="332">
        <v>0</v>
      </c>
      <c r="K335" s="332">
        <v>0.2</v>
      </c>
      <c r="L335" s="332">
        <v>27.7</v>
      </c>
      <c r="M335" s="332">
        <v>77.7</v>
      </c>
      <c r="N335" s="496">
        <v>170</v>
      </c>
      <c r="O335" s="496">
        <v>10.9</v>
      </c>
      <c r="P335" s="496">
        <v>12</v>
      </c>
      <c r="Q335" s="497">
        <v>0.226388888888889</v>
      </c>
      <c r="R335" s="496"/>
      <c r="S335" s="503"/>
      <c r="T335" s="513"/>
      <c r="U335" s="501" t="str">
        <f t="shared" si="9"/>
        <v/>
      </c>
      <c r="V335" s="503"/>
      <c r="W335" s="514"/>
      <c r="X335" s="628"/>
      <c r="AT335" s="254"/>
      <c r="AV335" s="216"/>
      <c r="AW335" s="332"/>
      <c r="AY335" s="255"/>
    </row>
    <row r="336" spans="2:51" x14ac:dyDescent="0.25">
      <c r="B336" s="332">
        <v>12.3</v>
      </c>
      <c r="C336" s="332">
        <v>79</v>
      </c>
      <c r="D336" s="332">
        <v>12.3</v>
      </c>
      <c r="E336" s="332">
        <v>5.4</v>
      </c>
      <c r="F336" s="332">
        <v>9.4</v>
      </c>
      <c r="G336" s="332">
        <v>35</v>
      </c>
      <c r="H336" s="332">
        <v>1000.6</v>
      </c>
      <c r="I336" s="332">
        <v>0</v>
      </c>
      <c r="J336" s="332">
        <v>0</v>
      </c>
      <c r="K336" s="332">
        <v>0.2</v>
      </c>
      <c r="L336" s="332">
        <v>27.7</v>
      </c>
      <c r="M336" s="332">
        <v>77.7</v>
      </c>
      <c r="N336" s="496">
        <v>170</v>
      </c>
      <c r="O336" s="496">
        <v>10.9</v>
      </c>
      <c r="P336" s="496">
        <v>12</v>
      </c>
      <c r="Q336" s="497">
        <v>0.227083333333333</v>
      </c>
      <c r="R336" s="496"/>
      <c r="S336" s="503"/>
      <c r="T336" s="513"/>
      <c r="U336" s="501" t="str">
        <f t="shared" si="9"/>
        <v/>
      </c>
      <c r="V336" s="503"/>
      <c r="W336" s="514"/>
      <c r="X336" s="628"/>
      <c r="AT336" s="254"/>
      <c r="AV336" s="216"/>
      <c r="AW336" s="332"/>
      <c r="AY336" s="255"/>
    </row>
    <row r="337" spans="2:51" x14ac:dyDescent="0.25">
      <c r="B337" s="332">
        <v>12.3</v>
      </c>
      <c r="C337" s="332">
        <v>80</v>
      </c>
      <c r="D337" s="332">
        <v>12.3</v>
      </c>
      <c r="E337" s="332">
        <v>3.6</v>
      </c>
      <c r="F337" s="332">
        <v>7.2</v>
      </c>
      <c r="G337" s="332">
        <v>8</v>
      </c>
      <c r="H337" s="332">
        <v>1000.4</v>
      </c>
      <c r="I337" s="332">
        <v>0</v>
      </c>
      <c r="J337" s="332">
        <v>0</v>
      </c>
      <c r="K337" s="332">
        <v>0.2</v>
      </c>
      <c r="L337" s="332">
        <v>27.7</v>
      </c>
      <c r="M337" s="332">
        <v>77.7</v>
      </c>
      <c r="N337" s="496">
        <v>170</v>
      </c>
      <c r="O337" s="496">
        <v>11</v>
      </c>
      <c r="P337" s="496">
        <v>12.1</v>
      </c>
      <c r="Q337" s="497">
        <v>0.227777777777778</v>
      </c>
      <c r="R337" s="496"/>
      <c r="S337" s="503"/>
      <c r="T337" s="513"/>
      <c r="U337" s="501" t="str">
        <f t="shared" si="9"/>
        <v/>
      </c>
      <c r="V337" s="503"/>
      <c r="W337" s="514"/>
      <c r="X337" s="628"/>
      <c r="AT337" s="254"/>
      <c r="AV337" s="216"/>
      <c r="AW337" s="332"/>
      <c r="AY337" s="255"/>
    </row>
    <row r="338" spans="2:51" x14ac:dyDescent="0.25">
      <c r="B338" s="332">
        <v>12.3</v>
      </c>
      <c r="C338" s="332">
        <v>80</v>
      </c>
      <c r="D338" s="332">
        <v>12.3</v>
      </c>
      <c r="E338" s="332">
        <v>6.1</v>
      </c>
      <c r="F338" s="332">
        <v>11.2</v>
      </c>
      <c r="G338" s="332">
        <v>133</v>
      </c>
      <c r="H338" s="332">
        <v>1000.3</v>
      </c>
      <c r="I338" s="332">
        <v>0</v>
      </c>
      <c r="J338" s="332">
        <v>0</v>
      </c>
      <c r="K338" s="332">
        <v>0.2</v>
      </c>
      <c r="L338" s="332">
        <v>27.7</v>
      </c>
      <c r="M338" s="332">
        <v>77.7</v>
      </c>
      <c r="N338" s="496">
        <v>170</v>
      </c>
      <c r="O338" s="496">
        <v>11</v>
      </c>
      <c r="P338" s="496">
        <v>12.1</v>
      </c>
      <c r="Q338" s="497">
        <v>0.22847222222222199</v>
      </c>
      <c r="R338" s="496"/>
      <c r="S338" s="503"/>
      <c r="T338" s="513"/>
      <c r="U338" s="501" t="str">
        <f t="shared" si="9"/>
        <v/>
      </c>
      <c r="V338" s="503"/>
      <c r="W338" s="514"/>
      <c r="X338" s="628"/>
      <c r="AT338" s="254"/>
      <c r="AV338" s="216"/>
      <c r="AW338" s="332"/>
      <c r="AY338" s="255"/>
    </row>
    <row r="339" spans="2:51" x14ac:dyDescent="0.25">
      <c r="B339" s="332">
        <v>12.3</v>
      </c>
      <c r="C339" s="332">
        <v>80</v>
      </c>
      <c r="D339" s="332">
        <v>12.3</v>
      </c>
      <c r="E339" s="332">
        <v>5.4</v>
      </c>
      <c r="F339" s="332">
        <v>9.4</v>
      </c>
      <c r="G339" s="332">
        <v>126</v>
      </c>
      <c r="H339" s="332">
        <v>1000.3</v>
      </c>
      <c r="I339" s="332">
        <v>0</v>
      </c>
      <c r="J339" s="332">
        <v>0</v>
      </c>
      <c r="K339" s="332">
        <v>0.2</v>
      </c>
      <c r="L339" s="332">
        <v>27.7</v>
      </c>
      <c r="M339" s="332">
        <v>77.7</v>
      </c>
      <c r="N339" s="496">
        <v>170</v>
      </c>
      <c r="O339" s="496">
        <v>11</v>
      </c>
      <c r="P339" s="496">
        <v>12.1</v>
      </c>
      <c r="Q339" s="497">
        <v>0.22916666666666699</v>
      </c>
      <c r="R339" s="496"/>
      <c r="S339" s="503"/>
      <c r="T339" s="513"/>
      <c r="U339" s="501" t="str">
        <f t="shared" si="9"/>
        <v/>
      </c>
      <c r="V339" s="503"/>
      <c r="W339" s="514"/>
      <c r="X339" s="628"/>
      <c r="AT339" s="254"/>
      <c r="AV339" s="216"/>
      <c r="AW339" s="332"/>
      <c r="AY339" s="255"/>
    </row>
    <row r="340" spans="2:51" x14ac:dyDescent="0.25">
      <c r="B340" s="332">
        <v>12.3</v>
      </c>
      <c r="C340" s="332">
        <v>80</v>
      </c>
      <c r="D340" s="332">
        <v>12.3</v>
      </c>
      <c r="E340" s="332">
        <v>4.7</v>
      </c>
      <c r="F340" s="332">
        <v>5.4</v>
      </c>
      <c r="G340" s="332">
        <v>41</v>
      </c>
      <c r="H340" s="332">
        <v>1000.3</v>
      </c>
      <c r="I340" s="332">
        <v>0</v>
      </c>
      <c r="J340" s="332">
        <v>0</v>
      </c>
      <c r="K340" s="332">
        <v>0.2</v>
      </c>
      <c r="L340" s="332">
        <v>27.7</v>
      </c>
      <c r="M340" s="332">
        <v>77.7</v>
      </c>
      <c r="N340" s="496">
        <v>170</v>
      </c>
      <c r="O340" s="496">
        <v>11</v>
      </c>
      <c r="P340" s="496">
        <v>12</v>
      </c>
      <c r="Q340" s="497">
        <v>0.22986111111111099</v>
      </c>
      <c r="R340" s="496"/>
      <c r="S340" s="503"/>
      <c r="T340" s="513"/>
      <c r="U340" s="501" t="str">
        <f t="shared" si="9"/>
        <v/>
      </c>
      <c r="V340" s="503"/>
      <c r="W340" s="514"/>
      <c r="X340" s="628"/>
      <c r="AT340" s="254"/>
      <c r="AV340" s="216"/>
      <c r="AW340" s="332"/>
      <c r="AY340" s="255"/>
    </row>
    <row r="341" spans="2:51" x14ac:dyDescent="0.25">
      <c r="B341" s="332">
        <v>12.2</v>
      </c>
      <c r="C341" s="332">
        <v>80</v>
      </c>
      <c r="D341" s="332">
        <v>12.2</v>
      </c>
      <c r="E341" s="332">
        <v>4.7</v>
      </c>
      <c r="F341" s="332">
        <v>5.4</v>
      </c>
      <c r="G341" s="332">
        <v>222</v>
      </c>
      <c r="H341" s="332">
        <v>1000.4</v>
      </c>
      <c r="I341" s="332">
        <v>0</v>
      </c>
      <c r="J341" s="332">
        <v>0</v>
      </c>
      <c r="K341" s="332">
        <v>0.2</v>
      </c>
      <c r="L341" s="332">
        <v>27.7</v>
      </c>
      <c r="M341" s="332">
        <v>77.7</v>
      </c>
      <c r="N341" s="496">
        <v>170</v>
      </c>
      <c r="O341" s="496">
        <v>11</v>
      </c>
      <c r="P341" s="496">
        <v>12.1</v>
      </c>
      <c r="Q341" s="497">
        <v>0.23055555555555601</v>
      </c>
      <c r="R341" s="496"/>
      <c r="S341" s="503"/>
      <c r="T341" s="513"/>
      <c r="U341" s="501" t="str">
        <f t="shared" si="9"/>
        <v/>
      </c>
      <c r="V341" s="503"/>
      <c r="W341" s="514"/>
      <c r="X341" s="628"/>
      <c r="AT341" s="254"/>
      <c r="AV341" s="216"/>
      <c r="AW341" s="332"/>
      <c r="AY341" s="255"/>
    </row>
    <row r="342" spans="2:51" x14ac:dyDescent="0.25">
      <c r="B342" s="332">
        <v>12.2</v>
      </c>
      <c r="C342" s="332">
        <v>80</v>
      </c>
      <c r="D342" s="332">
        <v>12.2</v>
      </c>
      <c r="E342" s="332">
        <v>4.7</v>
      </c>
      <c r="F342" s="332">
        <v>7.2</v>
      </c>
      <c r="G342" s="332">
        <v>68</v>
      </c>
      <c r="H342" s="332">
        <v>1000.1</v>
      </c>
      <c r="I342" s="332">
        <v>0</v>
      </c>
      <c r="J342" s="332">
        <v>0</v>
      </c>
      <c r="K342" s="332">
        <v>0.2</v>
      </c>
      <c r="L342" s="332">
        <v>27.7</v>
      </c>
      <c r="M342" s="332">
        <v>77.7</v>
      </c>
      <c r="N342" s="496">
        <v>170</v>
      </c>
      <c r="O342" s="496">
        <v>11</v>
      </c>
      <c r="P342" s="496">
        <v>12.1</v>
      </c>
      <c r="Q342" s="497">
        <v>0.23125000000000001</v>
      </c>
      <c r="R342" s="496"/>
      <c r="S342" s="503"/>
      <c r="T342" s="513"/>
      <c r="U342" s="501" t="str">
        <f t="shared" si="9"/>
        <v/>
      </c>
      <c r="V342" s="503"/>
      <c r="W342" s="514"/>
      <c r="X342" s="628"/>
      <c r="AT342" s="254"/>
      <c r="AV342" s="216"/>
      <c r="AW342" s="332"/>
      <c r="AY342" s="255"/>
    </row>
    <row r="343" spans="2:51" x14ac:dyDescent="0.25">
      <c r="B343" s="332">
        <v>12.2</v>
      </c>
      <c r="C343" s="332">
        <v>80</v>
      </c>
      <c r="D343" s="332">
        <v>12.2</v>
      </c>
      <c r="E343" s="332">
        <v>5</v>
      </c>
      <c r="F343" s="332">
        <v>7.2</v>
      </c>
      <c r="G343" s="332">
        <v>10</v>
      </c>
      <c r="H343" s="332">
        <v>1000.3</v>
      </c>
      <c r="I343" s="332">
        <v>0</v>
      </c>
      <c r="J343" s="332">
        <v>0</v>
      </c>
      <c r="K343" s="332">
        <v>0.2</v>
      </c>
      <c r="L343" s="332">
        <v>27.7</v>
      </c>
      <c r="M343" s="332">
        <v>77.7</v>
      </c>
      <c r="N343" s="496">
        <v>170</v>
      </c>
      <c r="O343" s="496">
        <v>11</v>
      </c>
      <c r="P343" s="496">
        <v>12.1</v>
      </c>
      <c r="Q343" s="497">
        <v>0.23194444444444401</v>
      </c>
      <c r="R343" s="496"/>
      <c r="S343" s="503"/>
      <c r="T343" s="513"/>
      <c r="U343" s="501" t="str">
        <f t="shared" si="9"/>
        <v/>
      </c>
      <c r="V343" s="503"/>
      <c r="W343" s="514"/>
      <c r="X343" s="628"/>
      <c r="AT343" s="254"/>
      <c r="AV343" s="216"/>
      <c r="AW343" s="332"/>
      <c r="AY343" s="255"/>
    </row>
    <row r="344" spans="2:51" x14ac:dyDescent="0.25">
      <c r="B344" s="332">
        <v>12.2</v>
      </c>
      <c r="C344" s="332">
        <v>80</v>
      </c>
      <c r="D344" s="332">
        <v>12.2</v>
      </c>
      <c r="E344" s="332">
        <v>5.4</v>
      </c>
      <c r="F344" s="332">
        <v>7.2</v>
      </c>
      <c r="G344" s="332">
        <v>318</v>
      </c>
      <c r="H344" s="332">
        <v>1000.3</v>
      </c>
      <c r="I344" s="332">
        <v>0</v>
      </c>
      <c r="J344" s="332">
        <v>0</v>
      </c>
      <c r="K344" s="332">
        <v>0.2</v>
      </c>
      <c r="L344" s="332">
        <v>27.7</v>
      </c>
      <c r="M344" s="332">
        <v>77.7</v>
      </c>
      <c r="N344" s="496">
        <v>170</v>
      </c>
      <c r="O344" s="496">
        <v>11</v>
      </c>
      <c r="P344" s="496">
        <v>12.1</v>
      </c>
      <c r="Q344" s="497">
        <v>0.23263888888888901</v>
      </c>
      <c r="R344" s="496"/>
      <c r="S344" s="503"/>
      <c r="T344" s="513"/>
      <c r="U344" s="501" t="str">
        <f t="shared" si="9"/>
        <v/>
      </c>
      <c r="V344" s="503"/>
      <c r="W344" s="514"/>
      <c r="X344" s="628"/>
      <c r="AT344" s="254"/>
      <c r="AV344" s="216"/>
      <c r="AW344" s="332"/>
      <c r="AY344" s="255"/>
    </row>
    <row r="345" spans="2:51" x14ac:dyDescent="0.25">
      <c r="B345" s="332">
        <v>12.3</v>
      </c>
      <c r="C345" s="332">
        <v>80</v>
      </c>
      <c r="D345" s="332">
        <v>12.3</v>
      </c>
      <c r="E345" s="332">
        <v>5</v>
      </c>
      <c r="F345" s="332">
        <v>7.2</v>
      </c>
      <c r="G345" s="332">
        <v>358</v>
      </c>
      <c r="H345" s="332">
        <v>1000.3</v>
      </c>
      <c r="I345" s="332">
        <v>0</v>
      </c>
      <c r="J345" s="332">
        <v>0</v>
      </c>
      <c r="K345" s="332">
        <v>0.2</v>
      </c>
      <c r="L345" s="332">
        <v>27.7</v>
      </c>
      <c r="M345" s="332">
        <v>77.7</v>
      </c>
      <c r="N345" s="496">
        <v>170</v>
      </c>
      <c r="O345" s="496">
        <v>11</v>
      </c>
      <c r="P345" s="496">
        <v>12.1</v>
      </c>
      <c r="Q345" s="497">
        <v>0.233333333333333</v>
      </c>
      <c r="R345" s="496"/>
      <c r="S345" s="503"/>
      <c r="T345" s="513"/>
      <c r="U345" s="501" t="str">
        <f t="shared" si="9"/>
        <v/>
      </c>
      <c r="V345" s="503"/>
      <c r="W345" s="514"/>
      <c r="X345" s="628"/>
      <c r="AT345" s="254"/>
      <c r="AV345" s="216"/>
      <c r="AW345" s="332"/>
      <c r="AY345" s="255"/>
    </row>
    <row r="346" spans="2:51" x14ac:dyDescent="0.25">
      <c r="B346" s="332">
        <v>12.3</v>
      </c>
      <c r="C346" s="332">
        <v>80</v>
      </c>
      <c r="D346" s="332">
        <v>12.3</v>
      </c>
      <c r="E346" s="332">
        <v>5.4</v>
      </c>
      <c r="F346" s="332">
        <v>7.2</v>
      </c>
      <c r="G346" s="332">
        <v>31</v>
      </c>
      <c r="H346" s="332">
        <v>1000.3</v>
      </c>
      <c r="I346" s="332">
        <v>0</v>
      </c>
      <c r="J346" s="332">
        <v>0</v>
      </c>
      <c r="K346" s="332">
        <v>0.2</v>
      </c>
      <c r="L346" s="332">
        <v>27.7</v>
      </c>
      <c r="M346" s="332">
        <v>77.7</v>
      </c>
      <c r="N346" s="496">
        <v>170</v>
      </c>
      <c r="O346" s="496">
        <v>11</v>
      </c>
      <c r="P346" s="496">
        <v>12.1</v>
      </c>
      <c r="Q346" s="497">
        <v>0.234027777777778</v>
      </c>
      <c r="R346" s="496"/>
      <c r="S346" s="503"/>
      <c r="T346" s="513"/>
      <c r="U346" s="501" t="str">
        <f t="shared" si="9"/>
        <v/>
      </c>
      <c r="V346" s="503"/>
      <c r="W346" s="514"/>
      <c r="X346" s="628"/>
      <c r="AT346" s="254"/>
      <c r="AV346" s="216"/>
      <c r="AW346" s="332"/>
      <c r="AY346" s="255"/>
    </row>
    <row r="347" spans="2:51" x14ac:dyDescent="0.25">
      <c r="B347" s="332">
        <v>12.3</v>
      </c>
      <c r="C347" s="332">
        <v>80</v>
      </c>
      <c r="D347" s="332">
        <v>12.3</v>
      </c>
      <c r="E347" s="332">
        <v>6.5</v>
      </c>
      <c r="F347" s="332">
        <v>14.8</v>
      </c>
      <c r="G347" s="332">
        <v>45</v>
      </c>
      <c r="H347" s="332">
        <v>1000.6</v>
      </c>
      <c r="I347" s="332">
        <v>0</v>
      </c>
      <c r="J347" s="332">
        <v>0</v>
      </c>
      <c r="K347" s="332">
        <v>0.2</v>
      </c>
      <c r="L347" s="332">
        <v>27.7</v>
      </c>
      <c r="M347" s="332">
        <v>77.7</v>
      </c>
      <c r="N347" s="496">
        <v>170</v>
      </c>
      <c r="O347" s="496">
        <v>11</v>
      </c>
      <c r="P347" s="496">
        <v>12.1</v>
      </c>
      <c r="Q347" s="497">
        <v>0.234722222222222</v>
      </c>
      <c r="R347" s="496"/>
      <c r="S347" s="503"/>
      <c r="T347" s="513"/>
      <c r="U347" s="501" t="str">
        <f t="shared" si="9"/>
        <v/>
      </c>
      <c r="V347" s="503"/>
      <c r="W347" s="514"/>
      <c r="X347" s="628"/>
      <c r="AT347" s="254"/>
      <c r="AV347" s="216"/>
      <c r="AW347" s="332"/>
      <c r="AY347" s="255"/>
    </row>
    <row r="348" spans="2:51" x14ac:dyDescent="0.25">
      <c r="B348" s="332">
        <v>12.4</v>
      </c>
      <c r="C348" s="332">
        <v>80</v>
      </c>
      <c r="D348" s="332">
        <v>12.4</v>
      </c>
      <c r="E348" s="332">
        <v>2.9</v>
      </c>
      <c r="F348" s="332">
        <v>5.4</v>
      </c>
      <c r="G348" s="332">
        <v>23</v>
      </c>
      <c r="H348" s="332">
        <v>1000.5</v>
      </c>
      <c r="I348" s="332">
        <v>0</v>
      </c>
      <c r="J348" s="332">
        <v>0</v>
      </c>
      <c r="K348" s="332">
        <v>0.2</v>
      </c>
      <c r="L348" s="332">
        <v>27.7</v>
      </c>
      <c r="M348" s="332">
        <v>77.7</v>
      </c>
      <c r="N348" s="496">
        <v>170</v>
      </c>
      <c r="O348" s="496">
        <v>11.1</v>
      </c>
      <c r="P348" s="496">
        <v>12.1</v>
      </c>
      <c r="Q348" s="497">
        <v>0.235416666666667</v>
      </c>
      <c r="R348" s="496"/>
      <c r="S348" s="503"/>
      <c r="T348" s="513"/>
      <c r="U348" s="501" t="str">
        <f t="shared" si="9"/>
        <v/>
      </c>
      <c r="V348" s="503"/>
      <c r="W348" s="514"/>
      <c r="X348" s="628"/>
      <c r="AT348" s="254"/>
      <c r="AV348" s="216"/>
      <c r="AW348" s="332"/>
      <c r="AY348" s="255"/>
    </row>
    <row r="349" spans="2:51" x14ac:dyDescent="0.25">
      <c r="B349" s="332">
        <v>12.4</v>
      </c>
      <c r="C349" s="332">
        <v>80</v>
      </c>
      <c r="D349" s="332">
        <v>12.4</v>
      </c>
      <c r="E349" s="332">
        <v>6.5</v>
      </c>
      <c r="F349" s="332">
        <v>13</v>
      </c>
      <c r="G349" s="332">
        <v>1</v>
      </c>
      <c r="H349" s="332">
        <v>1000.2</v>
      </c>
      <c r="I349" s="332">
        <v>0</v>
      </c>
      <c r="J349" s="332">
        <v>0</v>
      </c>
      <c r="K349" s="332">
        <v>0.2</v>
      </c>
      <c r="L349" s="332">
        <v>27.7</v>
      </c>
      <c r="M349" s="332">
        <v>77.7</v>
      </c>
      <c r="N349" s="496">
        <v>170</v>
      </c>
      <c r="O349" s="496">
        <v>11.1</v>
      </c>
      <c r="P349" s="496">
        <v>12.1</v>
      </c>
      <c r="Q349" s="497">
        <v>0.23611111111111099</v>
      </c>
      <c r="R349" s="496"/>
      <c r="S349" s="503"/>
      <c r="T349" s="513"/>
      <c r="U349" s="501" t="str">
        <f t="shared" si="9"/>
        <v/>
      </c>
      <c r="V349" s="503"/>
      <c r="W349" s="514"/>
      <c r="X349" s="628"/>
      <c r="AT349" s="254"/>
      <c r="AV349" s="216"/>
      <c r="AW349" s="332"/>
      <c r="AY349" s="255"/>
    </row>
    <row r="350" spans="2:51" x14ac:dyDescent="0.25">
      <c r="B350" s="332">
        <v>12.4</v>
      </c>
      <c r="C350" s="332">
        <v>80</v>
      </c>
      <c r="D350" s="332">
        <v>12.4</v>
      </c>
      <c r="E350" s="332">
        <v>2.9</v>
      </c>
      <c r="F350" s="332">
        <v>5.4</v>
      </c>
      <c r="G350" s="332">
        <v>14</v>
      </c>
      <c r="H350" s="332">
        <v>1000.2</v>
      </c>
      <c r="I350" s="332">
        <v>0</v>
      </c>
      <c r="J350" s="332">
        <v>0</v>
      </c>
      <c r="K350" s="332">
        <v>0.2</v>
      </c>
      <c r="L350" s="332">
        <v>27.7</v>
      </c>
      <c r="M350" s="332">
        <v>77.7</v>
      </c>
      <c r="N350" s="496">
        <v>170</v>
      </c>
      <c r="O350" s="496">
        <v>11.1</v>
      </c>
      <c r="P350" s="496">
        <v>12.1</v>
      </c>
      <c r="Q350" s="497">
        <v>0.23680555555555599</v>
      </c>
      <c r="R350" s="496"/>
      <c r="S350" s="503"/>
      <c r="T350" s="513"/>
      <c r="U350" s="501" t="str">
        <f t="shared" si="9"/>
        <v/>
      </c>
      <c r="V350" s="503"/>
      <c r="W350" s="514"/>
      <c r="X350" s="628"/>
      <c r="AT350" s="254"/>
      <c r="AV350" s="216"/>
      <c r="AW350" s="332"/>
      <c r="AY350" s="255"/>
    </row>
    <row r="351" spans="2:51" x14ac:dyDescent="0.25">
      <c r="B351" s="332">
        <v>12.4</v>
      </c>
      <c r="C351" s="332">
        <v>80</v>
      </c>
      <c r="D351" s="332">
        <v>12.4</v>
      </c>
      <c r="E351" s="332">
        <v>2.2000000000000002</v>
      </c>
      <c r="F351" s="332">
        <v>3.6</v>
      </c>
      <c r="G351" s="332">
        <v>77</v>
      </c>
      <c r="H351" s="332">
        <v>1000.3</v>
      </c>
      <c r="I351" s="332">
        <v>0</v>
      </c>
      <c r="J351" s="332">
        <v>0</v>
      </c>
      <c r="K351" s="332">
        <v>0.2</v>
      </c>
      <c r="L351" s="332">
        <v>27.7</v>
      </c>
      <c r="M351" s="332">
        <v>77.7</v>
      </c>
      <c r="N351" s="496">
        <v>170</v>
      </c>
      <c r="O351" s="496">
        <v>11.1</v>
      </c>
      <c r="P351" s="496">
        <v>12.1</v>
      </c>
      <c r="Q351" s="497">
        <v>0.23749999999999999</v>
      </c>
      <c r="R351" s="496"/>
      <c r="S351" s="503"/>
      <c r="T351" s="513"/>
      <c r="U351" s="501" t="str">
        <f t="shared" si="9"/>
        <v/>
      </c>
      <c r="V351" s="503"/>
      <c r="W351" s="514"/>
      <c r="X351" s="628"/>
      <c r="AT351" s="254"/>
      <c r="AV351" s="216"/>
      <c r="AW351" s="332"/>
      <c r="AY351" s="255"/>
    </row>
    <row r="352" spans="2:51" x14ac:dyDescent="0.25">
      <c r="B352" s="332">
        <v>12.4</v>
      </c>
      <c r="C352" s="332">
        <v>80</v>
      </c>
      <c r="D352" s="332">
        <v>12.4</v>
      </c>
      <c r="E352" s="332">
        <v>6.8</v>
      </c>
      <c r="F352" s="332">
        <v>11.2</v>
      </c>
      <c r="G352" s="332">
        <v>21</v>
      </c>
      <c r="H352" s="332">
        <v>1000.3</v>
      </c>
      <c r="I352" s="332">
        <v>0</v>
      </c>
      <c r="J352" s="332">
        <v>0</v>
      </c>
      <c r="K352" s="332">
        <v>0.2</v>
      </c>
      <c r="L352" s="332">
        <v>27.7</v>
      </c>
      <c r="M352" s="332">
        <v>77.7</v>
      </c>
      <c r="N352" s="496">
        <v>170</v>
      </c>
      <c r="O352" s="496">
        <v>11.1</v>
      </c>
      <c r="P352" s="496">
        <v>12.1</v>
      </c>
      <c r="Q352" s="497">
        <v>0.23819444444444399</v>
      </c>
      <c r="R352" s="496"/>
      <c r="S352" s="503"/>
      <c r="T352" s="513"/>
      <c r="U352" s="501" t="str">
        <f t="shared" si="9"/>
        <v/>
      </c>
      <c r="V352" s="503"/>
      <c r="W352" s="514"/>
      <c r="X352" s="628"/>
      <c r="AT352" s="254"/>
      <c r="AV352" s="216"/>
      <c r="AW352" s="332"/>
      <c r="AY352" s="255"/>
    </row>
    <row r="353" spans="2:51" x14ac:dyDescent="0.25">
      <c r="B353" s="332">
        <v>12.4</v>
      </c>
      <c r="C353" s="332">
        <v>80</v>
      </c>
      <c r="D353" s="332">
        <v>12.4</v>
      </c>
      <c r="E353" s="332">
        <v>7.2</v>
      </c>
      <c r="F353" s="332">
        <v>11.2</v>
      </c>
      <c r="G353" s="332">
        <v>81</v>
      </c>
      <c r="H353" s="332">
        <v>1000.4</v>
      </c>
      <c r="I353" s="332">
        <v>0</v>
      </c>
      <c r="J353" s="332">
        <v>0</v>
      </c>
      <c r="K353" s="332">
        <v>0.2</v>
      </c>
      <c r="L353" s="332">
        <v>27.7</v>
      </c>
      <c r="M353" s="332">
        <v>77.7</v>
      </c>
      <c r="N353" s="496">
        <v>170</v>
      </c>
      <c r="O353" s="496">
        <v>11.1</v>
      </c>
      <c r="P353" s="496">
        <v>12.1</v>
      </c>
      <c r="Q353" s="497">
        <v>0.23888888888888901</v>
      </c>
      <c r="R353" s="496"/>
      <c r="S353" s="503"/>
      <c r="T353" s="513"/>
      <c r="U353" s="501" t="str">
        <f t="shared" si="9"/>
        <v/>
      </c>
      <c r="V353" s="503"/>
      <c r="W353" s="514"/>
      <c r="X353" s="628"/>
      <c r="AT353" s="254"/>
      <c r="AV353" s="216"/>
      <c r="AW353" s="332"/>
      <c r="AY353" s="255"/>
    </row>
    <row r="354" spans="2:51" x14ac:dyDescent="0.25">
      <c r="B354" s="332">
        <v>12.4</v>
      </c>
      <c r="C354" s="332">
        <v>80</v>
      </c>
      <c r="D354" s="332">
        <v>12.4</v>
      </c>
      <c r="E354" s="332">
        <v>5.4</v>
      </c>
      <c r="F354" s="332">
        <v>7.2</v>
      </c>
      <c r="G354" s="332">
        <v>136</v>
      </c>
      <c r="H354" s="332">
        <v>1000.3</v>
      </c>
      <c r="I354" s="332">
        <v>0</v>
      </c>
      <c r="J354" s="332">
        <v>0</v>
      </c>
      <c r="K354" s="332">
        <v>0.2</v>
      </c>
      <c r="L354" s="332">
        <v>27.7</v>
      </c>
      <c r="M354" s="332">
        <v>77.7</v>
      </c>
      <c r="N354" s="496">
        <v>170</v>
      </c>
      <c r="O354" s="496">
        <v>11.1</v>
      </c>
      <c r="P354" s="496">
        <v>12.1</v>
      </c>
      <c r="Q354" s="497">
        <v>0.23958333333333301</v>
      </c>
      <c r="R354" s="496"/>
      <c r="S354" s="503"/>
      <c r="T354" s="513"/>
      <c r="U354" s="501" t="str">
        <f t="shared" si="9"/>
        <v/>
      </c>
      <c r="V354" s="503"/>
      <c r="W354" s="514"/>
      <c r="X354" s="628"/>
      <c r="AT354" s="254"/>
      <c r="AV354" s="216"/>
      <c r="AW354" s="332"/>
      <c r="AY354" s="255"/>
    </row>
    <row r="355" spans="2:51" x14ac:dyDescent="0.25">
      <c r="B355" s="332">
        <v>12.4</v>
      </c>
      <c r="C355" s="332">
        <v>80</v>
      </c>
      <c r="D355" s="332">
        <v>12.4</v>
      </c>
      <c r="E355" s="332">
        <v>4.3</v>
      </c>
      <c r="F355" s="332">
        <v>7.2</v>
      </c>
      <c r="G355" s="332">
        <v>333</v>
      </c>
      <c r="H355" s="332">
        <v>1000.5</v>
      </c>
      <c r="I355" s="332">
        <v>0</v>
      </c>
      <c r="J355" s="332">
        <v>0</v>
      </c>
      <c r="K355" s="332">
        <v>0.2</v>
      </c>
      <c r="L355" s="332">
        <v>27.7</v>
      </c>
      <c r="M355" s="332">
        <v>77.7</v>
      </c>
      <c r="N355" s="496">
        <v>170</v>
      </c>
      <c r="O355" s="496">
        <v>11.2</v>
      </c>
      <c r="P355" s="496">
        <v>12.2</v>
      </c>
      <c r="Q355" s="497">
        <v>0.24027777777777801</v>
      </c>
      <c r="R355" s="496"/>
      <c r="S355" s="503"/>
      <c r="T355" s="513"/>
      <c r="U355" s="501" t="str">
        <f t="shared" si="9"/>
        <v/>
      </c>
      <c r="V355" s="503"/>
      <c r="W355" s="514"/>
      <c r="X355" s="628"/>
      <c r="AT355" s="254"/>
      <c r="AV355" s="216"/>
      <c r="AW355" s="332"/>
      <c r="AY355" s="255"/>
    </row>
    <row r="356" spans="2:51" x14ac:dyDescent="0.25">
      <c r="B356" s="332">
        <v>12.4</v>
      </c>
      <c r="C356" s="332">
        <v>80</v>
      </c>
      <c r="D356" s="332">
        <v>12.4</v>
      </c>
      <c r="E356" s="332">
        <v>5.4</v>
      </c>
      <c r="F356" s="332">
        <v>9.4</v>
      </c>
      <c r="G356" s="332">
        <v>249</v>
      </c>
      <c r="H356" s="332">
        <v>1000.2</v>
      </c>
      <c r="I356" s="332">
        <v>0</v>
      </c>
      <c r="J356" s="332">
        <v>0</v>
      </c>
      <c r="K356" s="332">
        <v>0.2</v>
      </c>
      <c r="L356" s="332">
        <v>27.7</v>
      </c>
      <c r="M356" s="332">
        <v>77.7</v>
      </c>
      <c r="N356" s="496">
        <v>170</v>
      </c>
      <c r="O356" s="496">
        <v>11.2</v>
      </c>
      <c r="P356" s="496">
        <v>12.2</v>
      </c>
      <c r="Q356" s="497">
        <v>0.240972222222222</v>
      </c>
      <c r="R356" s="496"/>
      <c r="S356" s="503"/>
      <c r="T356" s="513"/>
      <c r="U356" s="501" t="str">
        <f t="shared" si="9"/>
        <v/>
      </c>
      <c r="V356" s="503"/>
      <c r="W356" s="514"/>
      <c r="X356" s="628"/>
      <c r="AT356" s="254"/>
      <c r="AV356" s="216"/>
      <c r="AW356" s="332"/>
      <c r="AY356" s="255"/>
    </row>
    <row r="357" spans="2:51" x14ac:dyDescent="0.25">
      <c r="B357" s="332">
        <v>12.5</v>
      </c>
      <c r="C357" s="332">
        <v>80</v>
      </c>
      <c r="D357" s="332">
        <v>12.5</v>
      </c>
      <c r="E357" s="332">
        <v>4.7</v>
      </c>
      <c r="F357" s="332">
        <v>7.2</v>
      </c>
      <c r="G357" s="332">
        <v>9</v>
      </c>
      <c r="H357" s="332">
        <v>1000.3</v>
      </c>
      <c r="I357" s="332">
        <v>0</v>
      </c>
      <c r="J357" s="332">
        <v>0</v>
      </c>
      <c r="K357" s="332">
        <v>0.2</v>
      </c>
      <c r="L357" s="332">
        <v>27.7</v>
      </c>
      <c r="M357" s="332">
        <v>77.7</v>
      </c>
      <c r="N357" s="496">
        <v>170</v>
      </c>
      <c r="O357" s="496">
        <v>11.2</v>
      </c>
      <c r="P357" s="496">
        <v>12.2</v>
      </c>
      <c r="Q357" s="497">
        <v>0.241666666666667</v>
      </c>
      <c r="R357" s="496"/>
      <c r="S357" s="503"/>
      <c r="T357" s="513"/>
      <c r="U357" s="501" t="str">
        <f t="shared" si="9"/>
        <v/>
      </c>
      <c r="V357" s="503"/>
      <c r="W357" s="514"/>
      <c r="X357" s="628"/>
      <c r="AT357" s="254"/>
      <c r="AV357" s="216"/>
      <c r="AW357" s="332"/>
      <c r="AY357" s="255"/>
    </row>
    <row r="358" spans="2:51" x14ac:dyDescent="0.25">
      <c r="B358" s="332">
        <v>12.5</v>
      </c>
      <c r="C358" s="332">
        <v>80</v>
      </c>
      <c r="D358" s="332">
        <v>12.5</v>
      </c>
      <c r="E358" s="332">
        <v>5.4</v>
      </c>
      <c r="F358" s="332">
        <v>7.2</v>
      </c>
      <c r="G358" s="332">
        <v>321</v>
      </c>
      <c r="H358" s="332">
        <v>1000.4</v>
      </c>
      <c r="I358" s="332">
        <v>0</v>
      </c>
      <c r="J358" s="332">
        <v>0</v>
      </c>
      <c r="K358" s="332">
        <v>0.2</v>
      </c>
      <c r="L358" s="332">
        <v>27.7</v>
      </c>
      <c r="M358" s="332">
        <v>77.7</v>
      </c>
      <c r="N358" s="496">
        <v>170</v>
      </c>
      <c r="O358" s="496">
        <v>11.2</v>
      </c>
      <c r="P358" s="496">
        <v>12.2</v>
      </c>
      <c r="Q358" s="497">
        <v>0.242361111111111</v>
      </c>
      <c r="R358" s="496"/>
      <c r="S358" s="503"/>
      <c r="T358" s="513"/>
      <c r="U358" s="501" t="str">
        <f t="shared" si="9"/>
        <v/>
      </c>
      <c r="V358" s="503"/>
      <c r="W358" s="514"/>
      <c r="X358" s="628"/>
      <c r="AT358" s="254"/>
      <c r="AV358" s="216"/>
      <c r="AW358" s="332"/>
      <c r="AY358" s="255"/>
    </row>
    <row r="359" spans="2:51" x14ac:dyDescent="0.25">
      <c r="B359" s="332">
        <v>12.5</v>
      </c>
      <c r="C359" s="332">
        <v>80</v>
      </c>
      <c r="D359" s="332">
        <v>12.5</v>
      </c>
      <c r="E359" s="332">
        <v>6.1</v>
      </c>
      <c r="F359" s="332">
        <v>11.2</v>
      </c>
      <c r="G359" s="332">
        <v>0</v>
      </c>
      <c r="H359" s="332">
        <v>1000.2</v>
      </c>
      <c r="I359" s="332">
        <v>0</v>
      </c>
      <c r="J359" s="332">
        <v>0</v>
      </c>
      <c r="K359" s="332">
        <v>0.2</v>
      </c>
      <c r="L359" s="332">
        <v>27.7</v>
      </c>
      <c r="M359" s="332">
        <v>77.7</v>
      </c>
      <c r="N359" s="496">
        <v>170</v>
      </c>
      <c r="O359" s="496">
        <v>11.2</v>
      </c>
      <c r="P359" s="496">
        <v>12.2</v>
      </c>
      <c r="Q359" s="497">
        <v>0.243055555555556</v>
      </c>
      <c r="R359" s="496"/>
      <c r="S359" s="503"/>
      <c r="T359" s="513"/>
      <c r="U359" s="501" t="str">
        <f t="shared" si="9"/>
        <v/>
      </c>
      <c r="V359" s="503"/>
      <c r="W359" s="514"/>
      <c r="X359" s="628"/>
      <c r="AT359" s="254"/>
      <c r="AV359" s="216"/>
      <c r="AW359" s="332"/>
      <c r="AY359" s="255"/>
    </row>
    <row r="360" spans="2:51" x14ac:dyDescent="0.25">
      <c r="B360" s="332">
        <v>12.5</v>
      </c>
      <c r="C360" s="332">
        <v>80</v>
      </c>
      <c r="D360" s="332">
        <v>12.5</v>
      </c>
      <c r="E360" s="332">
        <v>3.6</v>
      </c>
      <c r="F360" s="332">
        <v>5.4</v>
      </c>
      <c r="G360" s="332">
        <v>323</v>
      </c>
      <c r="H360" s="332">
        <v>1000.4</v>
      </c>
      <c r="I360" s="332">
        <v>0</v>
      </c>
      <c r="J360" s="332">
        <v>0</v>
      </c>
      <c r="K360" s="332">
        <v>0.2</v>
      </c>
      <c r="L360" s="332">
        <v>27.7</v>
      </c>
      <c r="M360" s="332">
        <v>77.7</v>
      </c>
      <c r="N360" s="496">
        <v>170</v>
      </c>
      <c r="O360" s="496">
        <v>11.2</v>
      </c>
      <c r="P360" s="496">
        <v>12.2</v>
      </c>
      <c r="Q360" s="497">
        <v>0.24374999999999999</v>
      </c>
      <c r="R360" s="496"/>
      <c r="S360" s="503"/>
      <c r="T360" s="513"/>
      <c r="U360" s="501" t="str">
        <f t="shared" si="9"/>
        <v/>
      </c>
      <c r="V360" s="503"/>
      <c r="W360" s="514"/>
      <c r="X360" s="628"/>
      <c r="AT360" s="254"/>
      <c r="AV360" s="216"/>
      <c r="AW360" s="332"/>
      <c r="AY360" s="255"/>
    </row>
    <row r="361" spans="2:51" x14ac:dyDescent="0.25">
      <c r="B361" s="332">
        <v>12.5</v>
      </c>
      <c r="C361" s="332">
        <v>80</v>
      </c>
      <c r="D361" s="332">
        <v>12.5</v>
      </c>
      <c r="E361" s="332">
        <v>9.4</v>
      </c>
      <c r="F361" s="332">
        <v>13</v>
      </c>
      <c r="G361" s="332">
        <v>313</v>
      </c>
      <c r="H361" s="332">
        <v>1000.4</v>
      </c>
      <c r="I361" s="332">
        <v>0</v>
      </c>
      <c r="J361" s="332">
        <v>0</v>
      </c>
      <c r="K361" s="332">
        <v>0.2</v>
      </c>
      <c r="L361" s="332">
        <v>27.7</v>
      </c>
      <c r="M361" s="332">
        <v>77.7</v>
      </c>
      <c r="N361" s="496">
        <v>170</v>
      </c>
      <c r="O361" s="496">
        <v>11.3</v>
      </c>
      <c r="P361" s="496">
        <v>12.2</v>
      </c>
      <c r="Q361" s="497">
        <v>0.24444444444444399</v>
      </c>
      <c r="R361" s="496"/>
      <c r="S361" s="503"/>
      <c r="T361" s="513"/>
      <c r="U361" s="501" t="str">
        <f t="shared" si="9"/>
        <v/>
      </c>
      <c r="V361" s="503"/>
      <c r="W361" s="514"/>
      <c r="X361" s="628"/>
      <c r="AT361" s="254"/>
      <c r="AV361" s="216"/>
      <c r="AW361" s="332"/>
      <c r="AY361" s="255"/>
    </row>
    <row r="362" spans="2:51" x14ac:dyDescent="0.25">
      <c r="B362" s="332">
        <v>12.5</v>
      </c>
      <c r="C362" s="332">
        <v>80</v>
      </c>
      <c r="D362" s="332">
        <v>12.5</v>
      </c>
      <c r="E362" s="332">
        <v>5.8</v>
      </c>
      <c r="F362" s="332">
        <v>9.4</v>
      </c>
      <c r="G362" s="332">
        <v>356</v>
      </c>
      <c r="H362" s="332">
        <v>1000.4</v>
      </c>
      <c r="I362" s="332">
        <v>0</v>
      </c>
      <c r="J362" s="332">
        <v>0</v>
      </c>
      <c r="K362" s="332">
        <v>0.2</v>
      </c>
      <c r="L362" s="332">
        <v>27.7</v>
      </c>
      <c r="M362" s="332">
        <v>77.7</v>
      </c>
      <c r="N362" s="496">
        <v>170</v>
      </c>
      <c r="O362" s="496">
        <v>11.3</v>
      </c>
      <c r="P362" s="496">
        <v>12.2</v>
      </c>
      <c r="Q362" s="497">
        <v>0.24513888888888899</v>
      </c>
      <c r="R362" s="496"/>
      <c r="S362" s="503"/>
      <c r="T362" s="513"/>
      <c r="U362" s="501" t="str">
        <f t="shared" si="9"/>
        <v/>
      </c>
      <c r="V362" s="503"/>
      <c r="W362" s="514"/>
      <c r="X362" s="628"/>
      <c r="AT362" s="254"/>
      <c r="AV362" s="216"/>
      <c r="AW362" s="332"/>
      <c r="AY362" s="255"/>
    </row>
    <row r="363" spans="2:51" x14ac:dyDescent="0.25">
      <c r="B363" s="332">
        <v>12.5</v>
      </c>
      <c r="C363" s="332">
        <v>80</v>
      </c>
      <c r="D363" s="332">
        <v>12.5</v>
      </c>
      <c r="E363" s="332">
        <v>3.6</v>
      </c>
      <c r="F363" s="332">
        <v>5.4</v>
      </c>
      <c r="G363" s="332">
        <v>310</v>
      </c>
      <c r="H363" s="332">
        <v>1000.3</v>
      </c>
      <c r="I363" s="332">
        <v>0</v>
      </c>
      <c r="J363" s="332">
        <v>0</v>
      </c>
      <c r="K363" s="332">
        <v>0.2</v>
      </c>
      <c r="L363" s="332">
        <v>27.7</v>
      </c>
      <c r="M363" s="332">
        <v>77.7</v>
      </c>
      <c r="N363" s="496">
        <v>170</v>
      </c>
      <c r="O363" s="496">
        <v>11.3</v>
      </c>
      <c r="P363" s="496">
        <v>12.2</v>
      </c>
      <c r="Q363" s="497">
        <v>0.24583333333333299</v>
      </c>
      <c r="R363" s="496"/>
      <c r="S363" s="503"/>
      <c r="T363" s="513"/>
      <c r="U363" s="501" t="str">
        <f t="shared" si="9"/>
        <v/>
      </c>
      <c r="V363" s="503"/>
      <c r="W363" s="514"/>
      <c r="X363" s="628"/>
      <c r="AT363" s="254"/>
      <c r="AV363" s="216"/>
      <c r="AW363" s="332"/>
      <c r="AY363" s="255"/>
    </row>
    <row r="364" spans="2:51" x14ac:dyDescent="0.25">
      <c r="B364" s="332">
        <v>12.5</v>
      </c>
      <c r="C364" s="332">
        <v>81</v>
      </c>
      <c r="D364" s="332">
        <v>12.5</v>
      </c>
      <c r="E364" s="332">
        <v>4</v>
      </c>
      <c r="F364" s="332">
        <v>7.2</v>
      </c>
      <c r="G364" s="332">
        <v>275</v>
      </c>
      <c r="H364" s="332">
        <v>1000.5</v>
      </c>
      <c r="I364" s="332">
        <v>0</v>
      </c>
      <c r="J364" s="332">
        <v>0</v>
      </c>
      <c r="K364" s="332">
        <v>0.2</v>
      </c>
      <c r="L364" s="332">
        <v>27.7</v>
      </c>
      <c r="M364" s="332">
        <v>77.7</v>
      </c>
      <c r="N364" s="496">
        <v>170</v>
      </c>
      <c r="O364" s="496">
        <v>11.3</v>
      </c>
      <c r="P364" s="496">
        <v>12.2</v>
      </c>
      <c r="Q364" s="497">
        <v>0.24652777777777801</v>
      </c>
      <c r="R364" s="496"/>
      <c r="S364" s="503"/>
      <c r="T364" s="513"/>
      <c r="U364" s="501" t="str">
        <f t="shared" si="9"/>
        <v/>
      </c>
      <c r="V364" s="503"/>
      <c r="W364" s="514"/>
      <c r="X364" s="628"/>
      <c r="AT364" s="254"/>
      <c r="AV364" s="216"/>
      <c r="AW364" s="332"/>
      <c r="AY364" s="255"/>
    </row>
    <row r="365" spans="2:51" x14ac:dyDescent="0.25">
      <c r="B365" s="332">
        <v>12.5</v>
      </c>
      <c r="C365" s="332">
        <v>81</v>
      </c>
      <c r="D365" s="332">
        <v>12.5</v>
      </c>
      <c r="E365" s="332">
        <v>5.8</v>
      </c>
      <c r="F365" s="332">
        <v>9.4</v>
      </c>
      <c r="G365" s="332">
        <v>13</v>
      </c>
      <c r="H365" s="332">
        <v>1000.5</v>
      </c>
      <c r="I365" s="332">
        <v>0</v>
      </c>
      <c r="J365" s="332">
        <v>0</v>
      </c>
      <c r="K365" s="332">
        <v>0.2</v>
      </c>
      <c r="L365" s="332">
        <v>27.7</v>
      </c>
      <c r="M365" s="332">
        <v>77.7</v>
      </c>
      <c r="N365" s="496">
        <v>170</v>
      </c>
      <c r="O365" s="496">
        <v>11.3</v>
      </c>
      <c r="P365" s="496">
        <v>12.2</v>
      </c>
      <c r="Q365" s="497">
        <v>0.24722222222222201</v>
      </c>
      <c r="R365" s="496"/>
      <c r="S365" s="503"/>
      <c r="T365" s="513"/>
      <c r="U365" s="501" t="str">
        <f t="shared" si="9"/>
        <v/>
      </c>
      <c r="V365" s="503"/>
      <c r="W365" s="514"/>
      <c r="X365" s="628"/>
      <c r="AT365" s="254"/>
      <c r="AV365" s="216"/>
      <c r="AW365" s="332"/>
      <c r="AY365" s="255"/>
    </row>
    <row r="366" spans="2:51" x14ac:dyDescent="0.25">
      <c r="B366" s="332">
        <v>12.5</v>
      </c>
      <c r="C366" s="332">
        <v>81</v>
      </c>
      <c r="D366" s="332">
        <v>12.5</v>
      </c>
      <c r="E366" s="332">
        <v>5.8</v>
      </c>
      <c r="F366" s="332">
        <v>9.4</v>
      </c>
      <c r="G366" s="332">
        <v>4</v>
      </c>
      <c r="H366" s="332">
        <v>1000.3</v>
      </c>
      <c r="I366" s="332">
        <v>0</v>
      </c>
      <c r="J366" s="332">
        <v>0</v>
      </c>
      <c r="K366" s="332">
        <v>0.2</v>
      </c>
      <c r="L366" s="332">
        <v>27.7</v>
      </c>
      <c r="M366" s="332">
        <v>77.7</v>
      </c>
      <c r="N366" s="496">
        <v>170</v>
      </c>
      <c r="O366" s="496">
        <v>11.3</v>
      </c>
      <c r="P366" s="496">
        <v>12.2</v>
      </c>
      <c r="Q366" s="497">
        <v>0.24791666666666701</v>
      </c>
      <c r="R366" s="496"/>
      <c r="S366" s="503"/>
      <c r="T366" s="513"/>
      <c r="U366" s="501" t="str">
        <f t="shared" si="9"/>
        <v/>
      </c>
      <c r="V366" s="503"/>
      <c r="W366" s="514"/>
      <c r="X366" s="628"/>
      <c r="AT366" s="254"/>
      <c r="AV366" s="216"/>
      <c r="AW366" s="332"/>
      <c r="AY366" s="255"/>
    </row>
    <row r="367" spans="2:51" x14ac:dyDescent="0.25">
      <c r="B367" s="332">
        <v>12.5</v>
      </c>
      <c r="C367" s="332">
        <v>81</v>
      </c>
      <c r="D367" s="332">
        <v>12.5</v>
      </c>
      <c r="E367" s="332">
        <v>4</v>
      </c>
      <c r="F367" s="332">
        <v>7.2</v>
      </c>
      <c r="G367" s="332">
        <v>354</v>
      </c>
      <c r="H367" s="332">
        <v>1000.2</v>
      </c>
      <c r="I367" s="332">
        <v>0</v>
      </c>
      <c r="J367" s="332">
        <v>0</v>
      </c>
      <c r="K367" s="332">
        <v>0.2</v>
      </c>
      <c r="L367" s="332">
        <v>27.7</v>
      </c>
      <c r="M367" s="332">
        <v>77.7</v>
      </c>
      <c r="N367" s="496">
        <v>170</v>
      </c>
      <c r="O367" s="496">
        <v>11.4</v>
      </c>
      <c r="P367" s="496">
        <v>12.2</v>
      </c>
      <c r="Q367" s="497">
        <v>0.24861111111111101</v>
      </c>
      <c r="R367" s="496"/>
      <c r="S367" s="503"/>
      <c r="T367" s="513"/>
      <c r="U367" s="501" t="str">
        <f t="shared" si="9"/>
        <v/>
      </c>
      <c r="V367" s="503"/>
      <c r="W367" s="514"/>
      <c r="X367" s="628"/>
      <c r="AT367" s="254"/>
      <c r="AV367" s="216"/>
      <c r="AW367" s="332"/>
      <c r="AY367" s="255"/>
    </row>
    <row r="368" spans="2:51" x14ac:dyDescent="0.25">
      <c r="B368" s="332">
        <v>12.5</v>
      </c>
      <c r="C368" s="332">
        <v>81</v>
      </c>
      <c r="D368" s="332">
        <v>12.5</v>
      </c>
      <c r="E368" s="332">
        <v>4.7</v>
      </c>
      <c r="F368" s="332">
        <v>7.2</v>
      </c>
      <c r="G368" s="332">
        <v>339</v>
      </c>
      <c r="H368" s="332">
        <v>1000.2</v>
      </c>
      <c r="I368" s="332">
        <v>0</v>
      </c>
      <c r="J368" s="332">
        <v>0</v>
      </c>
      <c r="K368" s="332">
        <v>0.2</v>
      </c>
      <c r="L368" s="332">
        <v>27.7</v>
      </c>
      <c r="M368" s="332">
        <v>77.7</v>
      </c>
      <c r="N368" s="496">
        <v>170</v>
      </c>
      <c r="O368" s="496">
        <v>11.4</v>
      </c>
      <c r="P368" s="496">
        <v>12.2</v>
      </c>
      <c r="Q368" s="497">
        <v>0.249305555555556</v>
      </c>
      <c r="R368" s="496"/>
      <c r="S368" s="503"/>
      <c r="T368" s="513"/>
      <c r="U368" s="501" t="str">
        <f t="shared" si="9"/>
        <v/>
      </c>
      <c r="V368" s="503"/>
      <c r="W368" s="514"/>
      <c r="X368" s="628"/>
      <c r="AT368" s="254"/>
      <c r="AV368" s="216"/>
      <c r="AW368" s="332"/>
      <c r="AY368" s="255"/>
    </row>
    <row r="369" spans="2:51" x14ac:dyDescent="0.25">
      <c r="B369" s="332">
        <v>12.6</v>
      </c>
      <c r="C369" s="332">
        <v>81</v>
      </c>
      <c r="D369" s="332">
        <v>12.6</v>
      </c>
      <c r="E369" s="332">
        <v>6.8</v>
      </c>
      <c r="F369" s="332">
        <v>13</v>
      </c>
      <c r="G369" s="332">
        <v>34</v>
      </c>
      <c r="H369" s="332">
        <v>1000.4</v>
      </c>
      <c r="I369" s="332">
        <v>0</v>
      </c>
      <c r="J369" s="332">
        <v>0</v>
      </c>
      <c r="K369" s="332">
        <v>0.2</v>
      </c>
      <c r="L369" s="332">
        <v>27.7</v>
      </c>
      <c r="M369" s="332">
        <v>77.7</v>
      </c>
      <c r="N369" s="496">
        <v>170</v>
      </c>
      <c r="O369" s="496">
        <v>11.4</v>
      </c>
      <c r="P369" s="496">
        <v>12.2</v>
      </c>
      <c r="Q369" s="497">
        <v>0.25</v>
      </c>
      <c r="R369" s="496"/>
      <c r="S369" s="503">
        <f>O369-B369</f>
        <v>-1.1999999999999993</v>
      </c>
      <c r="T369" s="513" t="str">
        <f>IF(I369&gt;4000,60,"")</f>
        <v/>
      </c>
      <c r="U369" s="501" t="str">
        <f t="shared" si="9"/>
        <v/>
      </c>
      <c r="V369" s="503" t="str">
        <f>IF(O369&gt;B369+2,60,"")</f>
        <v/>
      </c>
      <c r="W369" s="514">
        <f>MAX(O369:P369)</f>
        <v>12.2</v>
      </c>
      <c r="X369" s="628" t="str">
        <f>IF(W369&gt;B369+3,60,"")</f>
        <v/>
      </c>
      <c r="AT369" s="254"/>
      <c r="AV369" s="216"/>
      <c r="AW369" s="332"/>
      <c r="AY369" s="255"/>
    </row>
    <row r="370" spans="2:51" x14ac:dyDescent="0.25">
      <c r="B370" s="332">
        <v>12.6</v>
      </c>
      <c r="C370" s="332">
        <v>81</v>
      </c>
      <c r="D370" s="332">
        <v>12.6</v>
      </c>
      <c r="E370" s="332">
        <v>4</v>
      </c>
      <c r="F370" s="332">
        <v>5.4</v>
      </c>
      <c r="G370" s="332">
        <v>96</v>
      </c>
      <c r="H370" s="332">
        <v>1000.4</v>
      </c>
      <c r="I370" s="332">
        <v>0</v>
      </c>
      <c r="J370" s="332">
        <v>0</v>
      </c>
      <c r="K370" s="332">
        <v>0.2</v>
      </c>
      <c r="L370" s="332">
        <v>27.7</v>
      </c>
      <c r="M370" s="332">
        <v>77.7</v>
      </c>
      <c r="N370" s="496">
        <v>170</v>
      </c>
      <c r="O370" s="496">
        <v>11.4</v>
      </c>
      <c r="P370" s="496">
        <v>12.2</v>
      </c>
      <c r="Q370" s="497">
        <v>0.250694444444444</v>
      </c>
      <c r="R370" s="496"/>
      <c r="S370" s="503">
        <f t="shared" ref="S370:S392" si="10">O370-B370</f>
        <v>-1.1999999999999993</v>
      </c>
      <c r="T370" s="513" t="str">
        <f t="shared" ref="T370:T433" si="11">IF(I370&gt;4000,60,"")</f>
        <v/>
      </c>
      <c r="U370" s="501" t="str">
        <f t="shared" si="9"/>
        <v/>
      </c>
      <c r="V370" s="503" t="str">
        <f t="shared" ref="V370:V433" si="12">IF(O370&gt;B370+2,60,"")</f>
        <v/>
      </c>
      <c r="W370" s="514">
        <f t="shared" ref="W370:W433" si="13">MAX(O370:P370)</f>
        <v>12.2</v>
      </c>
      <c r="X370" s="628" t="str">
        <f t="shared" ref="X370:X433" si="14">IF(W370&gt;B370+3,60,"")</f>
        <v/>
      </c>
      <c r="AT370" s="254"/>
      <c r="AV370" s="216"/>
      <c r="AW370" s="332"/>
      <c r="AY370" s="255"/>
    </row>
    <row r="371" spans="2:51" x14ac:dyDescent="0.25">
      <c r="B371" s="332">
        <v>12.6</v>
      </c>
      <c r="C371" s="332">
        <v>81</v>
      </c>
      <c r="D371" s="332">
        <v>12.6</v>
      </c>
      <c r="E371" s="332">
        <v>7.6</v>
      </c>
      <c r="F371" s="332">
        <v>11.2</v>
      </c>
      <c r="G371" s="332">
        <v>27</v>
      </c>
      <c r="H371" s="332">
        <v>1000.4</v>
      </c>
      <c r="I371" s="332">
        <v>0</v>
      </c>
      <c r="J371" s="332">
        <v>0</v>
      </c>
      <c r="K371" s="332">
        <v>0.2</v>
      </c>
      <c r="L371" s="332">
        <v>27.7</v>
      </c>
      <c r="M371" s="332">
        <v>77.7</v>
      </c>
      <c r="N371" s="496">
        <v>170</v>
      </c>
      <c r="O371" s="496">
        <v>11.4</v>
      </c>
      <c r="P371" s="496">
        <v>12.2</v>
      </c>
      <c r="Q371" s="497">
        <v>0.25138888888888899</v>
      </c>
      <c r="R371" s="496"/>
      <c r="S371" s="503">
        <f t="shared" si="10"/>
        <v>-1.1999999999999993</v>
      </c>
      <c r="T371" s="513" t="str">
        <f t="shared" si="11"/>
        <v/>
      </c>
      <c r="U371" s="501" t="str">
        <f t="shared" si="9"/>
        <v/>
      </c>
      <c r="V371" s="503" t="str">
        <f t="shared" si="12"/>
        <v/>
      </c>
      <c r="W371" s="514">
        <f t="shared" si="13"/>
        <v>12.2</v>
      </c>
      <c r="X371" s="628" t="str">
        <f t="shared" si="14"/>
        <v/>
      </c>
      <c r="AT371" s="254"/>
      <c r="AV371" s="216"/>
      <c r="AW371" s="332"/>
      <c r="AY371" s="255"/>
    </row>
    <row r="372" spans="2:51" x14ac:dyDescent="0.25">
      <c r="B372" s="332">
        <v>12.6</v>
      </c>
      <c r="C372" s="332">
        <v>81</v>
      </c>
      <c r="D372" s="332">
        <v>12.6</v>
      </c>
      <c r="E372" s="332">
        <v>6.5</v>
      </c>
      <c r="F372" s="332">
        <v>11.2</v>
      </c>
      <c r="G372" s="332">
        <v>118</v>
      </c>
      <c r="H372" s="332">
        <v>1000.3</v>
      </c>
      <c r="I372" s="332">
        <v>0</v>
      </c>
      <c r="J372" s="332">
        <v>0</v>
      </c>
      <c r="K372" s="332">
        <v>0.2</v>
      </c>
      <c r="L372" s="332">
        <v>27.7</v>
      </c>
      <c r="M372" s="332">
        <v>77.7</v>
      </c>
      <c r="N372" s="496">
        <v>170</v>
      </c>
      <c r="O372" s="496">
        <v>11.4</v>
      </c>
      <c r="P372" s="496">
        <v>12.3</v>
      </c>
      <c r="Q372" s="497">
        <v>0.25208333333333299</v>
      </c>
      <c r="R372" s="496"/>
      <c r="S372" s="503">
        <f t="shared" si="10"/>
        <v>-1.1999999999999993</v>
      </c>
      <c r="T372" s="513" t="str">
        <f t="shared" si="11"/>
        <v/>
      </c>
      <c r="U372" s="501" t="str">
        <f t="shared" si="9"/>
        <v/>
      </c>
      <c r="V372" s="503" t="str">
        <f t="shared" si="12"/>
        <v/>
      </c>
      <c r="W372" s="514">
        <f t="shared" si="13"/>
        <v>12.3</v>
      </c>
      <c r="X372" s="628" t="str">
        <f t="shared" si="14"/>
        <v/>
      </c>
      <c r="AT372" s="254"/>
      <c r="AV372" s="216"/>
      <c r="AW372" s="332"/>
      <c r="AY372" s="255"/>
    </row>
    <row r="373" spans="2:51" x14ac:dyDescent="0.25">
      <c r="B373" s="332">
        <v>12.7</v>
      </c>
      <c r="C373" s="332">
        <v>81</v>
      </c>
      <c r="D373" s="332">
        <v>12.7</v>
      </c>
      <c r="E373" s="332">
        <v>3.6</v>
      </c>
      <c r="F373" s="332">
        <v>5.4</v>
      </c>
      <c r="G373" s="332">
        <v>298</v>
      </c>
      <c r="H373" s="332">
        <v>1000.4</v>
      </c>
      <c r="I373" s="332">
        <v>0</v>
      </c>
      <c r="J373" s="332">
        <v>0</v>
      </c>
      <c r="K373" s="332">
        <v>0.2</v>
      </c>
      <c r="L373" s="332">
        <v>27.7</v>
      </c>
      <c r="M373" s="332">
        <v>77.7</v>
      </c>
      <c r="N373" s="496">
        <v>170</v>
      </c>
      <c r="O373" s="496">
        <v>11.4</v>
      </c>
      <c r="P373" s="496">
        <v>12.3</v>
      </c>
      <c r="Q373" s="497">
        <v>0.25277777777777799</v>
      </c>
      <c r="R373" s="496"/>
      <c r="S373" s="503">
        <f t="shared" si="10"/>
        <v>-1.2999999999999989</v>
      </c>
      <c r="T373" s="513" t="str">
        <f t="shared" si="11"/>
        <v/>
      </c>
      <c r="U373" s="501" t="str">
        <f t="shared" si="9"/>
        <v/>
      </c>
      <c r="V373" s="503" t="str">
        <f t="shared" si="12"/>
        <v/>
      </c>
      <c r="W373" s="514">
        <f t="shared" si="13"/>
        <v>12.3</v>
      </c>
      <c r="X373" s="628" t="str">
        <f t="shared" si="14"/>
        <v/>
      </c>
      <c r="AT373" s="254"/>
      <c r="AV373" s="216"/>
      <c r="AW373" s="332"/>
      <c r="AY373" s="255"/>
    </row>
    <row r="374" spans="2:51" x14ac:dyDescent="0.25">
      <c r="B374" s="332">
        <v>12.7</v>
      </c>
      <c r="C374" s="332">
        <v>81</v>
      </c>
      <c r="D374" s="332">
        <v>12.7</v>
      </c>
      <c r="E374" s="332">
        <v>6.1</v>
      </c>
      <c r="F374" s="332">
        <v>9.4</v>
      </c>
      <c r="G374" s="332">
        <v>34</v>
      </c>
      <c r="H374" s="332">
        <v>1000.1</v>
      </c>
      <c r="I374" s="332">
        <v>0</v>
      </c>
      <c r="J374" s="332">
        <v>0</v>
      </c>
      <c r="K374" s="332">
        <v>0.2</v>
      </c>
      <c r="L374" s="332">
        <v>27.7</v>
      </c>
      <c r="M374" s="332">
        <v>77.7</v>
      </c>
      <c r="N374" s="496">
        <v>170</v>
      </c>
      <c r="O374" s="496">
        <v>11.5</v>
      </c>
      <c r="P374" s="496">
        <v>12.3</v>
      </c>
      <c r="Q374" s="497">
        <v>0.25347222222222199</v>
      </c>
      <c r="R374" s="496"/>
      <c r="S374" s="503">
        <f t="shared" si="10"/>
        <v>-1.1999999999999993</v>
      </c>
      <c r="T374" s="513" t="str">
        <f t="shared" si="11"/>
        <v/>
      </c>
      <c r="U374" s="501" t="str">
        <f t="shared" si="9"/>
        <v/>
      </c>
      <c r="V374" s="503" t="str">
        <f t="shared" si="12"/>
        <v/>
      </c>
      <c r="W374" s="514">
        <f t="shared" si="13"/>
        <v>12.3</v>
      </c>
      <c r="X374" s="628" t="str">
        <f t="shared" si="14"/>
        <v/>
      </c>
      <c r="AT374" s="254"/>
      <c r="AV374" s="216"/>
      <c r="AW374" s="332"/>
      <c r="AY374" s="255"/>
    </row>
    <row r="375" spans="2:51" x14ac:dyDescent="0.25">
      <c r="B375" s="332">
        <v>12.7</v>
      </c>
      <c r="C375" s="332">
        <v>81</v>
      </c>
      <c r="D375" s="332">
        <v>12.7</v>
      </c>
      <c r="E375" s="332">
        <v>9.4</v>
      </c>
      <c r="F375" s="332">
        <v>13</v>
      </c>
      <c r="G375" s="332">
        <v>41</v>
      </c>
      <c r="H375" s="332">
        <v>1000.2</v>
      </c>
      <c r="I375" s="332">
        <v>0</v>
      </c>
      <c r="J375" s="332">
        <v>0</v>
      </c>
      <c r="K375" s="332">
        <v>0.2</v>
      </c>
      <c r="L375" s="332">
        <v>27.7</v>
      </c>
      <c r="M375" s="332">
        <v>77.7</v>
      </c>
      <c r="N375" s="496">
        <v>170</v>
      </c>
      <c r="O375" s="496">
        <v>11.5</v>
      </c>
      <c r="P375" s="496">
        <v>12.3</v>
      </c>
      <c r="Q375" s="497">
        <v>0.25416666666666698</v>
      </c>
      <c r="R375" s="496"/>
      <c r="S375" s="503">
        <f t="shared" si="10"/>
        <v>-1.1999999999999993</v>
      </c>
      <c r="T375" s="513" t="str">
        <f t="shared" si="11"/>
        <v/>
      </c>
      <c r="U375" s="501" t="str">
        <f t="shared" si="9"/>
        <v/>
      </c>
      <c r="V375" s="503" t="str">
        <f t="shared" si="12"/>
        <v/>
      </c>
      <c r="W375" s="514">
        <f t="shared" si="13"/>
        <v>12.3</v>
      </c>
      <c r="X375" s="628" t="str">
        <f t="shared" si="14"/>
        <v/>
      </c>
      <c r="AT375" s="254"/>
      <c r="AV375" s="216"/>
      <c r="AW375" s="332"/>
      <c r="AY375" s="255"/>
    </row>
    <row r="376" spans="2:51" x14ac:dyDescent="0.25">
      <c r="B376" s="332">
        <v>12.7</v>
      </c>
      <c r="C376" s="332">
        <v>80</v>
      </c>
      <c r="D376" s="332">
        <v>12.7</v>
      </c>
      <c r="E376" s="332">
        <v>6.5</v>
      </c>
      <c r="F376" s="332">
        <v>9.4</v>
      </c>
      <c r="G376" s="332">
        <v>16</v>
      </c>
      <c r="H376" s="332">
        <v>1000.3</v>
      </c>
      <c r="I376" s="332">
        <v>0</v>
      </c>
      <c r="J376" s="332">
        <v>0</v>
      </c>
      <c r="K376" s="332">
        <v>0.2</v>
      </c>
      <c r="L376" s="332">
        <v>27.7</v>
      </c>
      <c r="M376" s="332">
        <v>77.7</v>
      </c>
      <c r="N376" s="496">
        <v>170</v>
      </c>
      <c r="O376" s="496">
        <v>11.5</v>
      </c>
      <c r="P376" s="496">
        <v>12.3</v>
      </c>
      <c r="Q376" s="497">
        <v>0.25486111111111098</v>
      </c>
      <c r="R376" s="496"/>
      <c r="S376" s="503">
        <f t="shared" si="10"/>
        <v>-1.1999999999999993</v>
      </c>
      <c r="T376" s="513" t="str">
        <f t="shared" si="11"/>
        <v/>
      </c>
      <c r="U376" s="501" t="str">
        <f t="shared" si="9"/>
        <v/>
      </c>
      <c r="V376" s="503" t="str">
        <f t="shared" si="12"/>
        <v/>
      </c>
      <c r="W376" s="514">
        <f t="shared" si="13"/>
        <v>12.3</v>
      </c>
      <c r="X376" s="628" t="str">
        <f t="shared" si="14"/>
        <v/>
      </c>
      <c r="AT376" s="254"/>
      <c r="AV376" s="216"/>
      <c r="AW376" s="332"/>
      <c r="AY376" s="255"/>
    </row>
    <row r="377" spans="2:51" x14ac:dyDescent="0.25">
      <c r="B377" s="332">
        <v>12.7</v>
      </c>
      <c r="C377" s="332">
        <v>80</v>
      </c>
      <c r="D377" s="332">
        <v>12.7</v>
      </c>
      <c r="E377" s="332">
        <v>5.4</v>
      </c>
      <c r="F377" s="332">
        <v>7.2</v>
      </c>
      <c r="G377" s="332">
        <v>10</v>
      </c>
      <c r="H377" s="332">
        <v>1000.4</v>
      </c>
      <c r="I377" s="332">
        <v>0</v>
      </c>
      <c r="J377" s="332">
        <v>0</v>
      </c>
      <c r="K377" s="332">
        <v>0.2</v>
      </c>
      <c r="L377" s="332">
        <v>27.7</v>
      </c>
      <c r="M377" s="332">
        <v>77.7</v>
      </c>
      <c r="N377" s="496">
        <v>170</v>
      </c>
      <c r="O377" s="496">
        <v>11.5</v>
      </c>
      <c r="P377" s="496">
        <v>12.3</v>
      </c>
      <c r="Q377" s="497">
        <v>0.25555555555555598</v>
      </c>
      <c r="R377" s="496"/>
      <c r="S377" s="503">
        <f t="shared" si="10"/>
        <v>-1.1999999999999993</v>
      </c>
      <c r="T377" s="513" t="str">
        <f t="shared" si="11"/>
        <v/>
      </c>
      <c r="U377" s="501" t="str">
        <f>IF(J377&gt;0,60,"")</f>
        <v/>
      </c>
      <c r="V377" s="503" t="str">
        <f t="shared" si="12"/>
        <v/>
      </c>
      <c r="W377" s="514">
        <f t="shared" si="13"/>
        <v>12.3</v>
      </c>
      <c r="X377" s="628" t="str">
        <f t="shared" si="14"/>
        <v/>
      </c>
      <c r="AT377" s="254"/>
      <c r="AV377" s="216"/>
      <c r="AW377" s="332"/>
      <c r="AY377" s="255"/>
    </row>
    <row r="378" spans="2:51" x14ac:dyDescent="0.25">
      <c r="B378" s="332">
        <v>12.7</v>
      </c>
      <c r="C378" s="332">
        <v>80</v>
      </c>
      <c r="D378" s="332">
        <v>12.7</v>
      </c>
      <c r="E378" s="332">
        <v>8.6</v>
      </c>
      <c r="F378" s="332">
        <v>13</v>
      </c>
      <c r="G378" s="332">
        <v>61</v>
      </c>
      <c r="H378" s="332">
        <v>1000.3</v>
      </c>
      <c r="I378" s="332">
        <v>0</v>
      </c>
      <c r="J378" s="332">
        <v>0</v>
      </c>
      <c r="K378" s="332">
        <v>0.2</v>
      </c>
      <c r="L378" s="332">
        <v>27.7</v>
      </c>
      <c r="M378" s="332">
        <v>77.7</v>
      </c>
      <c r="N378" s="496">
        <v>170</v>
      </c>
      <c r="O378" s="496">
        <v>11.5</v>
      </c>
      <c r="P378" s="496">
        <v>12.4</v>
      </c>
      <c r="Q378" s="497">
        <v>0.25624999999999998</v>
      </c>
      <c r="R378" s="496"/>
      <c r="S378" s="503">
        <f t="shared" si="10"/>
        <v>-1.1999999999999993</v>
      </c>
      <c r="T378" s="513" t="str">
        <f t="shared" si="11"/>
        <v/>
      </c>
      <c r="U378" s="501" t="str">
        <f t="shared" si="9"/>
        <v/>
      </c>
      <c r="V378" s="503" t="str">
        <f t="shared" si="12"/>
        <v/>
      </c>
      <c r="W378" s="514">
        <f t="shared" si="13"/>
        <v>12.4</v>
      </c>
      <c r="X378" s="628" t="str">
        <f t="shared" si="14"/>
        <v/>
      </c>
      <c r="AT378" s="254"/>
      <c r="AV378" s="216"/>
      <c r="AW378" s="332"/>
      <c r="AY378" s="255"/>
    </row>
    <row r="379" spans="2:51" x14ac:dyDescent="0.25">
      <c r="B379" s="332">
        <v>12.8</v>
      </c>
      <c r="C379" s="332">
        <v>80</v>
      </c>
      <c r="D379" s="332">
        <v>12.8</v>
      </c>
      <c r="E379" s="332">
        <v>7.6</v>
      </c>
      <c r="F379" s="332">
        <v>13</v>
      </c>
      <c r="G379" s="332">
        <v>48</v>
      </c>
      <c r="H379" s="332">
        <v>1000.3</v>
      </c>
      <c r="I379" s="332">
        <v>0</v>
      </c>
      <c r="J379" s="332">
        <v>0</v>
      </c>
      <c r="K379" s="332">
        <v>0.2</v>
      </c>
      <c r="L379" s="332">
        <v>27.7</v>
      </c>
      <c r="M379" s="332">
        <v>77.7</v>
      </c>
      <c r="N379" s="496">
        <v>170</v>
      </c>
      <c r="O379" s="496">
        <v>11.6</v>
      </c>
      <c r="P379" s="496">
        <v>12.4</v>
      </c>
      <c r="Q379" s="497">
        <v>0.25694444444444398</v>
      </c>
      <c r="R379" s="496"/>
      <c r="S379" s="503">
        <f t="shared" si="10"/>
        <v>-1.2000000000000011</v>
      </c>
      <c r="T379" s="513" t="str">
        <f t="shared" si="11"/>
        <v/>
      </c>
      <c r="U379" s="501" t="str">
        <f t="shared" si="9"/>
        <v/>
      </c>
      <c r="V379" s="503" t="str">
        <f t="shared" si="12"/>
        <v/>
      </c>
      <c r="W379" s="514">
        <f t="shared" si="13"/>
        <v>12.4</v>
      </c>
      <c r="X379" s="628" t="str">
        <f t="shared" si="14"/>
        <v/>
      </c>
      <c r="AT379" s="254"/>
      <c r="AV379" s="216"/>
      <c r="AW379" s="332"/>
      <c r="AY379" s="255"/>
    </row>
    <row r="380" spans="2:51" x14ac:dyDescent="0.25">
      <c r="B380" s="332">
        <v>12.8</v>
      </c>
      <c r="C380" s="332">
        <v>79</v>
      </c>
      <c r="D380" s="332">
        <v>12.8</v>
      </c>
      <c r="E380" s="332">
        <v>1.4</v>
      </c>
      <c r="F380" s="332">
        <v>1.8</v>
      </c>
      <c r="G380" s="332">
        <v>34</v>
      </c>
      <c r="H380" s="332">
        <v>1000.1</v>
      </c>
      <c r="I380" s="332">
        <v>0</v>
      </c>
      <c r="J380" s="332">
        <v>0</v>
      </c>
      <c r="K380" s="332">
        <v>0.2</v>
      </c>
      <c r="L380" s="332">
        <v>27.7</v>
      </c>
      <c r="M380" s="332">
        <v>77.7</v>
      </c>
      <c r="N380" s="496">
        <v>170</v>
      </c>
      <c r="O380" s="496">
        <v>11.6</v>
      </c>
      <c r="P380" s="496">
        <v>12.4</v>
      </c>
      <c r="Q380" s="497">
        <v>0.25763888888888897</v>
      </c>
      <c r="R380" s="496"/>
      <c r="S380" s="503">
        <f t="shared" si="10"/>
        <v>-1.2000000000000011</v>
      </c>
      <c r="T380" s="513" t="str">
        <f t="shared" si="11"/>
        <v/>
      </c>
      <c r="U380" s="501" t="str">
        <f t="shared" si="9"/>
        <v/>
      </c>
      <c r="V380" s="503" t="str">
        <f t="shared" si="12"/>
        <v/>
      </c>
      <c r="W380" s="514">
        <f t="shared" si="13"/>
        <v>12.4</v>
      </c>
      <c r="X380" s="628" t="str">
        <f t="shared" si="14"/>
        <v/>
      </c>
      <c r="AT380" s="254"/>
      <c r="AV380" s="216"/>
      <c r="AW380" s="332"/>
      <c r="AY380" s="255"/>
    </row>
    <row r="381" spans="2:51" x14ac:dyDescent="0.25">
      <c r="B381" s="332">
        <v>12.8</v>
      </c>
      <c r="C381" s="332">
        <v>79</v>
      </c>
      <c r="D381" s="332">
        <v>12.8</v>
      </c>
      <c r="E381" s="332">
        <v>2.2000000000000002</v>
      </c>
      <c r="F381" s="332">
        <v>3.6</v>
      </c>
      <c r="G381" s="332">
        <v>336</v>
      </c>
      <c r="H381" s="332">
        <v>1000.2</v>
      </c>
      <c r="I381" s="332">
        <v>0</v>
      </c>
      <c r="J381" s="332">
        <v>0</v>
      </c>
      <c r="K381" s="332">
        <v>0.2</v>
      </c>
      <c r="L381" s="332">
        <v>27.7</v>
      </c>
      <c r="M381" s="332">
        <v>77.7</v>
      </c>
      <c r="N381" s="496">
        <v>170</v>
      </c>
      <c r="O381" s="496">
        <v>11.6</v>
      </c>
      <c r="P381" s="496">
        <v>12.4</v>
      </c>
      <c r="Q381" s="497">
        <v>0.25833333333333303</v>
      </c>
      <c r="R381" s="496"/>
      <c r="S381" s="503">
        <f t="shared" si="10"/>
        <v>-1.2000000000000011</v>
      </c>
      <c r="T381" s="513" t="str">
        <f t="shared" si="11"/>
        <v/>
      </c>
      <c r="U381" s="501" t="str">
        <f t="shared" si="9"/>
        <v/>
      </c>
      <c r="V381" s="503" t="str">
        <f t="shared" si="12"/>
        <v/>
      </c>
      <c r="W381" s="514">
        <f t="shared" si="13"/>
        <v>12.4</v>
      </c>
      <c r="X381" s="628" t="str">
        <f t="shared" si="14"/>
        <v/>
      </c>
      <c r="AT381" s="254"/>
      <c r="AV381" s="216"/>
      <c r="AW381" s="332"/>
      <c r="AY381" s="255"/>
    </row>
    <row r="382" spans="2:51" x14ac:dyDescent="0.25">
      <c r="B382" s="332">
        <v>12.8</v>
      </c>
      <c r="C382" s="332">
        <v>79</v>
      </c>
      <c r="D382" s="332">
        <v>12.8</v>
      </c>
      <c r="E382" s="332">
        <v>6.1</v>
      </c>
      <c r="F382" s="332">
        <v>9.4</v>
      </c>
      <c r="G382" s="332">
        <v>16</v>
      </c>
      <c r="H382" s="332">
        <v>1000.1</v>
      </c>
      <c r="I382" s="332">
        <v>0</v>
      </c>
      <c r="J382" s="332">
        <v>0</v>
      </c>
      <c r="K382" s="332">
        <v>0.2</v>
      </c>
      <c r="L382" s="332">
        <v>27.7</v>
      </c>
      <c r="M382" s="332">
        <v>77.7</v>
      </c>
      <c r="N382" s="496">
        <v>170</v>
      </c>
      <c r="O382" s="496">
        <v>11.6</v>
      </c>
      <c r="P382" s="496">
        <v>12.4</v>
      </c>
      <c r="Q382" s="497">
        <v>0.25902777777777802</v>
      </c>
      <c r="R382" s="496"/>
      <c r="S382" s="503">
        <f t="shared" si="10"/>
        <v>-1.2000000000000011</v>
      </c>
      <c r="T382" s="513" t="str">
        <f t="shared" si="11"/>
        <v/>
      </c>
      <c r="U382" s="501" t="str">
        <f t="shared" si="9"/>
        <v/>
      </c>
      <c r="V382" s="503" t="str">
        <f t="shared" si="12"/>
        <v/>
      </c>
      <c r="W382" s="514">
        <f t="shared" si="13"/>
        <v>12.4</v>
      </c>
      <c r="X382" s="628" t="str">
        <f t="shared" si="14"/>
        <v/>
      </c>
      <c r="AT382" s="254"/>
      <c r="AV382" s="216"/>
      <c r="AW382" s="332"/>
      <c r="AY382" s="255"/>
    </row>
    <row r="383" spans="2:51" x14ac:dyDescent="0.25">
      <c r="B383" s="332">
        <v>12.8</v>
      </c>
      <c r="C383" s="332">
        <v>79</v>
      </c>
      <c r="D383" s="332">
        <v>12.8</v>
      </c>
      <c r="E383" s="332">
        <v>6.5</v>
      </c>
      <c r="F383" s="332">
        <v>11.2</v>
      </c>
      <c r="G383" s="332">
        <v>347</v>
      </c>
      <c r="H383" s="332">
        <v>1000.4</v>
      </c>
      <c r="I383" s="332">
        <v>0</v>
      </c>
      <c r="J383" s="332">
        <v>0</v>
      </c>
      <c r="K383" s="332">
        <v>0.2</v>
      </c>
      <c r="L383" s="332">
        <v>27.7</v>
      </c>
      <c r="M383" s="332">
        <v>77.7</v>
      </c>
      <c r="N383" s="496">
        <v>170</v>
      </c>
      <c r="O383" s="496">
        <v>11.6</v>
      </c>
      <c r="P383" s="496">
        <v>12.4</v>
      </c>
      <c r="Q383" s="497">
        <v>0.25972222222222202</v>
      </c>
      <c r="R383" s="496"/>
      <c r="S383" s="503">
        <f t="shared" si="10"/>
        <v>-1.2000000000000011</v>
      </c>
      <c r="T383" s="513" t="str">
        <f t="shared" si="11"/>
        <v/>
      </c>
      <c r="U383" s="501" t="str">
        <f t="shared" si="9"/>
        <v/>
      </c>
      <c r="V383" s="503" t="str">
        <f t="shared" si="12"/>
        <v/>
      </c>
      <c r="W383" s="514">
        <f t="shared" si="13"/>
        <v>12.4</v>
      </c>
      <c r="X383" s="628" t="str">
        <f t="shared" si="14"/>
        <v/>
      </c>
      <c r="AT383" s="254"/>
      <c r="AV383" s="216"/>
      <c r="AW383" s="332"/>
      <c r="AY383" s="255"/>
    </row>
    <row r="384" spans="2:51" x14ac:dyDescent="0.25">
      <c r="B384" s="332">
        <v>12.9</v>
      </c>
      <c r="C384" s="332">
        <v>78</v>
      </c>
      <c r="D384" s="332">
        <v>12.9</v>
      </c>
      <c r="E384" s="332">
        <v>4.7</v>
      </c>
      <c r="F384" s="332">
        <v>5.4</v>
      </c>
      <c r="G384" s="332">
        <v>163</v>
      </c>
      <c r="H384" s="332">
        <v>1000</v>
      </c>
      <c r="I384" s="332">
        <v>0</v>
      </c>
      <c r="J384" s="332">
        <v>0</v>
      </c>
      <c r="K384" s="332">
        <v>0.2</v>
      </c>
      <c r="L384" s="332">
        <v>27.7</v>
      </c>
      <c r="M384" s="332">
        <v>77.7</v>
      </c>
      <c r="N384" s="496">
        <v>170</v>
      </c>
      <c r="O384" s="496">
        <v>11.6</v>
      </c>
      <c r="P384" s="496">
        <v>12.4</v>
      </c>
      <c r="Q384" s="497">
        <v>0.26041666666666702</v>
      </c>
      <c r="R384" s="496"/>
      <c r="S384" s="503">
        <f t="shared" si="10"/>
        <v>-1.3000000000000007</v>
      </c>
      <c r="T384" s="513" t="str">
        <f t="shared" si="11"/>
        <v/>
      </c>
      <c r="U384" s="501" t="str">
        <f t="shared" si="9"/>
        <v/>
      </c>
      <c r="V384" s="503" t="str">
        <f t="shared" si="12"/>
        <v/>
      </c>
      <c r="W384" s="514">
        <f t="shared" si="13"/>
        <v>12.4</v>
      </c>
      <c r="X384" s="628" t="str">
        <f t="shared" si="14"/>
        <v/>
      </c>
      <c r="AT384" s="254"/>
      <c r="AV384" s="216"/>
      <c r="AW384" s="332"/>
      <c r="AY384" s="255"/>
    </row>
    <row r="385" spans="2:51" x14ac:dyDescent="0.25">
      <c r="B385" s="332">
        <v>12.9</v>
      </c>
      <c r="C385" s="332">
        <v>78</v>
      </c>
      <c r="D385" s="332">
        <v>12.9</v>
      </c>
      <c r="E385" s="332">
        <v>2.9</v>
      </c>
      <c r="F385" s="332">
        <v>5.4</v>
      </c>
      <c r="G385" s="332">
        <v>349</v>
      </c>
      <c r="H385" s="332">
        <v>1000.2</v>
      </c>
      <c r="I385" s="332">
        <v>0</v>
      </c>
      <c r="J385" s="332">
        <v>0</v>
      </c>
      <c r="K385" s="332">
        <v>0.2</v>
      </c>
      <c r="L385" s="332">
        <v>27.7</v>
      </c>
      <c r="M385" s="332">
        <v>77.7</v>
      </c>
      <c r="N385" s="496">
        <v>170</v>
      </c>
      <c r="O385" s="496">
        <v>11.7</v>
      </c>
      <c r="P385" s="496">
        <v>12.5</v>
      </c>
      <c r="Q385" s="497">
        <v>0.26111111111111102</v>
      </c>
      <c r="R385" s="496"/>
      <c r="S385" s="514">
        <f t="shared" si="10"/>
        <v>-1.2000000000000011</v>
      </c>
      <c r="T385" s="513" t="str">
        <f t="shared" si="11"/>
        <v/>
      </c>
      <c r="U385" s="501" t="str">
        <f t="shared" si="9"/>
        <v/>
      </c>
      <c r="V385" s="503" t="str">
        <f t="shared" si="12"/>
        <v/>
      </c>
      <c r="W385" s="514">
        <f t="shared" si="13"/>
        <v>12.5</v>
      </c>
      <c r="X385" s="628" t="str">
        <f t="shared" si="14"/>
        <v/>
      </c>
      <c r="AT385" s="254"/>
      <c r="AV385" s="216"/>
      <c r="AW385" s="332"/>
      <c r="AY385" s="255"/>
    </row>
    <row r="386" spans="2:51" x14ac:dyDescent="0.25">
      <c r="B386" s="332">
        <v>12.9</v>
      </c>
      <c r="C386" s="332">
        <v>79</v>
      </c>
      <c r="D386" s="332">
        <v>12.9</v>
      </c>
      <c r="E386" s="332">
        <v>5.4</v>
      </c>
      <c r="F386" s="332">
        <v>7.2</v>
      </c>
      <c r="G386" s="332">
        <v>9</v>
      </c>
      <c r="H386" s="332">
        <v>1000.4</v>
      </c>
      <c r="I386" s="332">
        <v>0</v>
      </c>
      <c r="J386" s="332">
        <v>0</v>
      </c>
      <c r="K386" s="332">
        <v>0.2</v>
      </c>
      <c r="L386" s="332">
        <v>27.7</v>
      </c>
      <c r="M386" s="332">
        <v>77.7</v>
      </c>
      <c r="N386" s="496">
        <v>170</v>
      </c>
      <c r="O386" s="496">
        <v>11.7</v>
      </c>
      <c r="P386" s="496">
        <v>12.5</v>
      </c>
      <c r="Q386" s="497">
        <v>0.26180555555555601</v>
      </c>
      <c r="R386" s="496"/>
      <c r="S386" s="514">
        <f t="shared" si="10"/>
        <v>-1.2000000000000011</v>
      </c>
      <c r="T386" s="513" t="str">
        <f t="shared" si="11"/>
        <v/>
      </c>
      <c r="U386" s="501" t="str">
        <f t="shared" si="9"/>
        <v/>
      </c>
      <c r="V386" s="503" t="str">
        <f t="shared" si="12"/>
        <v/>
      </c>
      <c r="W386" s="514">
        <f t="shared" si="13"/>
        <v>12.5</v>
      </c>
      <c r="X386" s="628" t="str">
        <f t="shared" si="14"/>
        <v/>
      </c>
      <c r="AT386" s="254"/>
      <c r="AV386" s="216"/>
      <c r="AW386" s="332"/>
      <c r="AY386" s="255"/>
    </row>
    <row r="387" spans="2:51" x14ac:dyDescent="0.25">
      <c r="B387" s="332">
        <v>12.9</v>
      </c>
      <c r="C387" s="332">
        <v>79</v>
      </c>
      <c r="D387" s="332">
        <v>12.9</v>
      </c>
      <c r="E387" s="332">
        <v>5.4</v>
      </c>
      <c r="F387" s="332">
        <v>9.4</v>
      </c>
      <c r="G387" s="332">
        <v>316</v>
      </c>
      <c r="H387" s="332">
        <v>1000.1</v>
      </c>
      <c r="I387" s="332">
        <v>0</v>
      </c>
      <c r="J387" s="332">
        <v>0</v>
      </c>
      <c r="K387" s="332">
        <v>0.2</v>
      </c>
      <c r="L387" s="332">
        <v>27.7</v>
      </c>
      <c r="M387" s="332">
        <v>77.7</v>
      </c>
      <c r="N387" s="496">
        <v>170</v>
      </c>
      <c r="O387" s="496">
        <v>11.7</v>
      </c>
      <c r="P387" s="496">
        <v>12.5</v>
      </c>
      <c r="Q387" s="497">
        <v>0.26250000000000001</v>
      </c>
      <c r="R387" s="496"/>
      <c r="S387" s="514">
        <f t="shared" si="10"/>
        <v>-1.2000000000000011</v>
      </c>
      <c r="T387" s="513" t="str">
        <f t="shared" si="11"/>
        <v/>
      </c>
      <c r="U387" s="501" t="str">
        <f t="shared" si="9"/>
        <v/>
      </c>
      <c r="V387" s="503" t="str">
        <f t="shared" si="12"/>
        <v/>
      </c>
      <c r="W387" s="514">
        <f t="shared" si="13"/>
        <v>12.5</v>
      </c>
      <c r="X387" s="628" t="str">
        <f t="shared" si="14"/>
        <v/>
      </c>
      <c r="AT387" s="254"/>
      <c r="AV387" s="216"/>
      <c r="AW387" s="332"/>
      <c r="AY387" s="255"/>
    </row>
    <row r="388" spans="2:51" x14ac:dyDescent="0.25">
      <c r="B388" s="332">
        <v>12.9</v>
      </c>
      <c r="C388" s="332">
        <v>79</v>
      </c>
      <c r="D388" s="332">
        <v>12.9</v>
      </c>
      <c r="E388" s="332">
        <v>5.4</v>
      </c>
      <c r="F388" s="332">
        <v>7.2</v>
      </c>
      <c r="G388" s="332">
        <v>151</v>
      </c>
      <c r="H388" s="332">
        <v>1000.1</v>
      </c>
      <c r="I388" s="332">
        <v>0</v>
      </c>
      <c r="J388" s="332">
        <v>0</v>
      </c>
      <c r="K388" s="332">
        <v>0.2</v>
      </c>
      <c r="L388" s="332">
        <v>27.7</v>
      </c>
      <c r="M388" s="332">
        <v>77.7</v>
      </c>
      <c r="N388" s="496">
        <v>170</v>
      </c>
      <c r="O388" s="496">
        <v>11.7</v>
      </c>
      <c r="P388" s="496">
        <v>12.5</v>
      </c>
      <c r="Q388" s="497">
        <v>0.26319444444444401</v>
      </c>
      <c r="R388" s="496"/>
      <c r="S388" s="514">
        <f t="shared" si="10"/>
        <v>-1.2000000000000011</v>
      </c>
      <c r="T388" s="513" t="str">
        <f t="shared" si="11"/>
        <v/>
      </c>
      <c r="U388" s="501" t="str">
        <f t="shared" si="9"/>
        <v/>
      </c>
      <c r="V388" s="503" t="str">
        <f t="shared" si="12"/>
        <v/>
      </c>
      <c r="W388" s="514">
        <f t="shared" si="13"/>
        <v>12.5</v>
      </c>
      <c r="X388" s="628" t="str">
        <f t="shared" si="14"/>
        <v/>
      </c>
      <c r="AT388" s="254"/>
      <c r="AV388" s="216"/>
      <c r="AW388" s="332"/>
      <c r="AY388" s="255"/>
    </row>
    <row r="389" spans="2:51" x14ac:dyDescent="0.25">
      <c r="B389" s="332">
        <v>12.9</v>
      </c>
      <c r="C389" s="332">
        <v>79</v>
      </c>
      <c r="D389" s="332">
        <v>12.9</v>
      </c>
      <c r="E389" s="332">
        <v>2.2000000000000002</v>
      </c>
      <c r="F389" s="332">
        <v>3.6</v>
      </c>
      <c r="G389" s="332">
        <v>17</v>
      </c>
      <c r="H389" s="332">
        <v>1000.3</v>
      </c>
      <c r="I389" s="332">
        <v>0</v>
      </c>
      <c r="J389" s="332">
        <v>0</v>
      </c>
      <c r="K389" s="332">
        <v>0.2</v>
      </c>
      <c r="L389" s="332">
        <v>27.7</v>
      </c>
      <c r="M389" s="332">
        <v>77.7</v>
      </c>
      <c r="N389" s="496">
        <v>170</v>
      </c>
      <c r="O389" s="496">
        <v>11.7</v>
      </c>
      <c r="P389" s="496">
        <v>12.5</v>
      </c>
      <c r="Q389" s="497">
        <v>0.26388888888888901</v>
      </c>
      <c r="R389" s="496"/>
      <c r="S389" s="514">
        <f t="shared" si="10"/>
        <v>-1.2000000000000011</v>
      </c>
      <c r="T389" s="513" t="str">
        <f t="shared" si="11"/>
        <v/>
      </c>
      <c r="U389" s="501" t="str">
        <f t="shared" si="9"/>
        <v/>
      </c>
      <c r="V389" s="503" t="str">
        <f t="shared" si="12"/>
        <v/>
      </c>
      <c r="W389" s="514">
        <f t="shared" si="13"/>
        <v>12.5</v>
      </c>
      <c r="X389" s="628" t="str">
        <f t="shared" si="14"/>
        <v/>
      </c>
      <c r="AT389" s="254"/>
      <c r="AV389" s="216"/>
      <c r="AW389" s="332"/>
      <c r="AY389" s="255"/>
    </row>
    <row r="390" spans="2:51" x14ac:dyDescent="0.25">
      <c r="B390" s="332">
        <v>12.9</v>
      </c>
      <c r="C390" s="332">
        <v>79</v>
      </c>
      <c r="D390" s="332">
        <v>12.9</v>
      </c>
      <c r="E390" s="332">
        <v>2.9</v>
      </c>
      <c r="F390" s="332">
        <v>5.4</v>
      </c>
      <c r="G390" s="332">
        <v>321</v>
      </c>
      <c r="H390" s="332">
        <v>1000.1</v>
      </c>
      <c r="I390" s="332">
        <v>0</v>
      </c>
      <c r="J390" s="332">
        <v>0</v>
      </c>
      <c r="K390" s="332">
        <v>0.2</v>
      </c>
      <c r="L390" s="332">
        <v>27.7</v>
      </c>
      <c r="M390" s="332">
        <v>77.7</v>
      </c>
      <c r="N390" s="496">
        <v>170</v>
      </c>
      <c r="O390" s="496">
        <v>11.7</v>
      </c>
      <c r="P390" s="496">
        <v>12.5</v>
      </c>
      <c r="Q390" s="497">
        <v>0.264583333333333</v>
      </c>
      <c r="R390" s="496"/>
      <c r="S390" s="514">
        <f t="shared" si="10"/>
        <v>-1.2000000000000011</v>
      </c>
      <c r="T390" s="513" t="str">
        <f t="shared" si="11"/>
        <v/>
      </c>
      <c r="U390" s="501" t="str">
        <f t="shared" si="9"/>
        <v/>
      </c>
      <c r="V390" s="503" t="str">
        <f t="shared" si="12"/>
        <v/>
      </c>
      <c r="W390" s="514">
        <f t="shared" si="13"/>
        <v>12.5</v>
      </c>
      <c r="X390" s="628" t="str">
        <f t="shared" si="14"/>
        <v/>
      </c>
      <c r="AT390" s="254"/>
      <c r="AV390" s="216"/>
      <c r="AW390" s="332"/>
      <c r="AY390" s="255"/>
    </row>
    <row r="391" spans="2:51" x14ac:dyDescent="0.25">
      <c r="B391" s="332">
        <v>12.9</v>
      </c>
      <c r="C391" s="332">
        <v>80</v>
      </c>
      <c r="D391" s="332">
        <v>12.9</v>
      </c>
      <c r="E391" s="332">
        <v>3.2</v>
      </c>
      <c r="F391" s="332">
        <v>5.4</v>
      </c>
      <c r="G391" s="332">
        <v>12</v>
      </c>
      <c r="H391" s="332">
        <v>1000</v>
      </c>
      <c r="I391" s="332">
        <v>0</v>
      </c>
      <c r="J391" s="332">
        <v>0</v>
      </c>
      <c r="K391" s="332">
        <v>0.2</v>
      </c>
      <c r="L391" s="332">
        <v>27.7</v>
      </c>
      <c r="M391" s="332">
        <v>77.7</v>
      </c>
      <c r="N391" s="496">
        <v>170</v>
      </c>
      <c r="O391" s="496">
        <v>11.8</v>
      </c>
      <c r="P391" s="496">
        <v>12.5</v>
      </c>
      <c r="Q391" s="497">
        <v>0.265277777777778</v>
      </c>
      <c r="R391" s="496"/>
      <c r="S391" s="514">
        <f t="shared" si="10"/>
        <v>-1.0999999999999996</v>
      </c>
      <c r="T391" s="513" t="str">
        <f t="shared" si="11"/>
        <v/>
      </c>
      <c r="U391" s="501" t="str">
        <f t="shared" si="9"/>
        <v/>
      </c>
      <c r="V391" s="503" t="str">
        <f t="shared" si="12"/>
        <v/>
      </c>
      <c r="W391" s="514">
        <f t="shared" si="13"/>
        <v>12.5</v>
      </c>
      <c r="X391" s="628" t="str">
        <f t="shared" si="14"/>
        <v/>
      </c>
      <c r="AT391" s="254"/>
      <c r="AV391" s="216"/>
      <c r="AW391" s="332"/>
      <c r="AY391" s="255"/>
    </row>
    <row r="392" spans="2:51" x14ac:dyDescent="0.25">
      <c r="B392" s="332">
        <v>12.8</v>
      </c>
      <c r="C392" s="332">
        <v>80</v>
      </c>
      <c r="D392" s="332">
        <v>12.8</v>
      </c>
      <c r="E392" s="332">
        <v>4.7</v>
      </c>
      <c r="F392" s="332">
        <v>7.2</v>
      </c>
      <c r="G392" s="332">
        <v>3</v>
      </c>
      <c r="H392" s="332">
        <v>1000</v>
      </c>
      <c r="I392" s="332">
        <v>0</v>
      </c>
      <c r="J392" s="332">
        <v>0</v>
      </c>
      <c r="K392" s="332">
        <v>0.2</v>
      </c>
      <c r="L392" s="332">
        <v>27.7</v>
      </c>
      <c r="M392" s="332">
        <v>77.7</v>
      </c>
      <c r="N392" s="496">
        <v>170</v>
      </c>
      <c r="O392" s="496">
        <v>11.8</v>
      </c>
      <c r="P392" s="496">
        <v>12.5</v>
      </c>
      <c r="Q392" s="497">
        <v>0.265972222222222</v>
      </c>
      <c r="R392" s="496"/>
      <c r="S392" s="514">
        <f t="shared" si="10"/>
        <v>-1</v>
      </c>
      <c r="T392" s="513" t="str">
        <f t="shared" si="11"/>
        <v/>
      </c>
      <c r="U392" s="501" t="str">
        <f t="shared" si="9"/>
        <v/>
      </c>
      <c r="V392" s="503" t="str">
        <f t="shared" si="12"/>
        <v/>
      </c>
      <c r="W392" s="514">
        <f t="shared" si="13"/>
        <v>12.5</v>
      </c>
      <c r="X392" s="628" t="str">
        <f t="shared" si="14"/>
        <v/>
      </c>
      <c r="AT392" s="254"/>
      <c r="AV392" s="216"/>
      <c r="AW392" s="332"/>
      <c r="AY392" s="255"/>
    </row>
    <row r="393" spans="2:51" x14ac:dyDescent="0.25">
      <c r="B393" s="332">
        <v>12.8</v>
      </c>
      <c r="C393" s="332">
        <v>80</v>
      </c>
      <c r="D393" s="332">
        <v>12.8</v>
      </c>
      <c r="E393" s="332">
        <v>7.6</v>
      </c>
      <c r="F393" s="332">
        <v>13</v>
      </c>
      <c r="G393" s="332">
        <v>132</v>
      </c>
      <c r="H393" s="332">
        <v>999.8</v>
      </c>
      <c r="I393" s="332">
        <v>0</v>
      </c>
      <c r="J393" s="332">
        <v>0</v>
      </c>
      <c r="K393" s="332">
        <v>0.2</v>
      </c>
      <c r="L393" s="332">
        <v>27.7</v>
      </c>
      <c r="M393" s="332">
        <v>77.7</v>
      </c>
      <c r="N393" s="496">
        <v>170</v>
      </c>
      <c r="O393" s="496">
        <v>11.8</v>
      </c>
      <c r="P393" s="496">
        <v>12.5</v>
      </c>
      <c r="Q393" s="497">
        <v>0.266666666666667</v>
      </c>
      <c r="R393" s="496"/>
      <c r="S393" s="514">
        <f t="shared" ref="S393:S456" si="15">O393-B393</f>
        <v>-1</v>
      </c>
      <c r="T393" s="513" t="str">
        <f t="shared" si="11"/>
        <v/>
      </c>
      <c r="U393" s="501" t="str">
        <f t="shared" si="9"/>
        <v/>
      </c>
      <c r="V393" s="503" t="str">
        <f t="shared" si="12"/>
        <v/>
      </c>
      <c r="W393" s="514">
        <f t="shared" si="13"/>
        <v>12.5</v>
      </c>
      <c r="X393" s="628" t="str">
        <f t="shared" si="14"/>
        <v/>
      </c>
      <c r="AT393" s="254"/>
      <c r="AV393" s="216"/>
      <c r="AW393" s="332"/>
      <c r="AY393" s="255"/>
    </row>
    <row r="394" spans="2:51" x14ac:dyDescent="0.25">
      <c r="B394" s="332">
        <v>12.7</v>
      </c>
      <c r="C394" s="332">
        <v>80</v>
      </c>
      <c r="D394" s="332">
        <v>12.7</v>
      </c>
      <c r="E394" s="332">
        <v>5</v>
      </c>
      <c r="F394" s="332">
        <v>9.4</v>
      </c>
      <c r="G394" s="332">
        <v>52</v>
      </c>
      <c r="H394" s="332">
        <v>1000</v>
      </c>
      <c r="I394" s="332">
        <v>0</v>
      </c>
      <c r="J394" s="332">
        <v>0</v>
      </c>
      <c r="K394" s="332">
        <v>0.2</v>
      </c>
      <c r="L394" s="332">
        <v>27.7</v>
      </c>
      <c r="M394" s="332">
        <v>77.7</v>
      </c>
      <c r="N394" s="496">
        <v>170</v>
      </c>
      <c r="O394" s="496">
        <v>11.8</v>
      </c>
      <c r="P394" s="496">
        <v>12.5</v>
      </c>
      <c r="Q394" s="497">
        <v>0.26736111111111099</v>
      </c>
      <c r="R394" s="496"/>
      <c r="S394" s="514">
        <f t="shared" si="15"/>
        <v>-0.89999999999999858</v>
      </c>
      <c r="T394" s="513" t="str">
        <f t="shared" si="11"/>
        <v/>
      </c>
      <c r="U394" s="501" t="str">
        <f t="shared" si="9"/>
        <v/>
      </c>
      <c r="V394" s="503" t="str">
        <f t="shared" si="12"/>
        <v/>
      </c>
      <c r="W394" s="514">
        <f t="shared" si="13"/>
        <v>12.5</v>
      </c>
      <c r="X394" s="628" t="str">
        <f t="shared" si="14"/>
        <v/>
      </c>
      <c r="AT394" s="254"/>
      <c r="AV394" s="216"/>
      <c r="AW394" s="332"/>
      <c r="AY394" s="255"/>
    </row>
    <row r="395" spans="2:51" x14ac:dyDescent="0.25">
      <c r="B395" s="332">
        <v>12.7</v>
      </c>
      <c r="C395" s="332">
        <v>80</v>
      </c>
      <c r="D395" s="332">
        <v>12.7</v>
      </c>
      <c r="E395" s="332">
        <v>5</v>
      </c>
      <c r="F395" s="332">
        <v>9.4</v>
      </c>
      <c r="G395" s="332">
        <v>304</v>
      </c>
      <c r="H395" s="332">
        <v>999.8</v>
      </c>
      <c r="I395" s="332">
        <v>0</v>
      </c>
      <c r="J395" s="332">
        <v>0</v>
      </c>
      <c r="K395" s="332">
        <v>0.2</v>
      </c>
      <c r="L395" s="332">
        <v>27.7</v>
      </c>
      <c r="M395" s="332">
        <v>77.7</v>
      </c>
      <c r="N395" s="496">
        <v>170</v>
      </c>
      <c r="O395" s="496">
        <v>11.8</v>
      </c>
      <c r="P395" s="496">
        <v>12.5</v>
      </c>
      <c r="Q395" s="497">
        <v>0.26805555555555599</v>
      </c>
      <c r="R395" s="496"/>
      <c r="S395" s="514">
        <f t="shared" si="15"/>
        <v>-0.89999999999999858</v>
      </c>
      <c r="T395" s="513" t="str">
        <f t="shared" si="11"/>
        <v/>
      </c>
      <c r="U395" s="501" t="str">
        <f t="shared" ref="U395:U458" si="16">IF(J395&gt;0,60,"")</f>
        <v/>
      </c>
      <c r="V395" s="503" t="str">
        <f t="shared" si="12"/>
        <v/>
      </c>
      <c r="W395" s="514">
        <f t="shared" si="13"/>
        <v>12.5</v>
      </c>
      <c r="X395" s="628" t="str">
        <f t="shared" si="14"/>
        <v/>
      </c>
      <c r="AT395" s="254"/>
      <c r="AV395" s="216"/>
      <c r="AW395" s="332"/>
      <c r="AY395" s="255"/>
    </row>
    <row r="396" spans="2:51" x14ac:dyDescent="0.25">
      <c r="B396" s="332">
        <v>12.7</v>
      </c>
      <c r="C396" s="332">
        <v>80</v>
      </c>
      <c r="D396" s="332">
        <v>12.7</v>
      </c>
      <c r="E396" s="332">
        <v>9.4</v>
      </c>
      <c r="F396" s="332">
        <v>13</v>
      </c>
      <c r="G396" s="332">
        <v>347</v>
      </c>
      <c r="H396" s="332">
        <v>1000</v>
      </c>
      <c r="I396" s="332">
        <v>0</v>
      </c>
      <c r="J396" s="332">
        <v>0</v>
      </c>
      <c r="K396" s="332">
        <v>0.2</v>
      </c>
      <c r="L396" s="332">
        <v>27.7</v>
      </c>
      <c r="M396" s="332">
        <v>77.7</v>
      </c>
      <c r="N396" s="496">
        <v>170</v>
      </c>
      <c r="O396" s="496">
        <v>11.8</v>
      </c>
      <c r="P396" s="496">
        <v>12.5</v>
      </c>
      <c r="Q396" s="497">
        <v>0.26874999999999999</v>
      </c>
      <c r="R396" s="496"/>
      <c r="S396" s="514">
        <f t="shared" si="15"/>
        <v>-0.89999999999999858</v>
      </c>
      <c r="T396" s="513" t="str">
        <f t="shared" si="11"/>
        <v/>
      </c>
      <c r="U396" s="501" t="str">
        <f t="shared" si="16"/>
        <v/>
      </c>
      <c r="V396" s="503" t="str">
        <f t="shared" si="12"/>
        <v/>
      </c>
      <c r="W396" s="514">
        <f t="shared" si="13"/>
        <v>12.5</v>
      </c>
      <c r="X396" s="628" t="str">
        <f t="shared" si="14"/>
        <v/>
      </c>
      <c r="AT396" s="254"/>
      <c r="AV396" s="216"/>
      <c r="AW396" s="332"/>
      <c r="AY396" s="255"/>
    </row>
    <row r="397" spans="2:51" x14ac:dyDescent="0.25">
      <c r="B397" s="332">
        <v>12.7</v>
      </c>
      <c r="C397" s="332">
        <v>79</v>
      </c>
      <c r="D397" s="332">
        <v>12.7</v>
      </c>
      <c r="E397" s="332">
        <v>5</v>
      </c>
      <c r="F397" s="332">
        <v>11.2</v>
      </c>
      <c r="G397" s="332">
        <v>340</v>
      </c>
      <c r="H397" s="332">
        <v>1000</v>
      </c>
      <c r="I397" s="332">
        <v>0</v>
      </c>
      <c r="J397" s="332">
        <v>0</v>
      </c>
      <c r="K397" s="332">
        <v>0.2</v>
      </c>
      <c r="L397" s="332">
        <v>27.7</v>
      </c>
      <c r="M397" s="332">
        <v>77.7</v>
      </c>
      <c r="N397" s="496">
        <v>170</v>
      </c>
      <c r="O397" s="496">
        <v>11.8</v>
      </c>
      <c r="P397" s="496">
        <v>12.5</v>
      </c>
      <c r="Q397" s="497">
        <v>0.26944444444444399</v>
      </c>
      <c r="R397" s="496"/>
      <c r="S397" s="514">
        <f t="shared" si="15"/>
        <v>-0.89999999999999858</v>
      </c>
      <c r="T397" s="513" t="str">
        <f t="shared" si="11"/>
        <v/>
      </c>
      <c r="U397" s="501" t="str">
        <f t="shared" si="16"/>
        <v/>
      </c>
      <c r="V397" s="503" t="str">
        <f t="shared" si="12"/>
        <v/>
      </c>
      <c r="W397" s="514">
        <f t="shared" si="13"/>
        <v>12.5</v>
      </c>
      <c r="X397" s="628" t="str">
        <f t="shared" si="14"/>
        <v/>
      </c>
      <c r="AT397" s="254"/>
      <c r="AV397" s="216"/>
      <c r="AW397" s="332"/>
      <c r="AY397" s="255"/>
    </row>
    <row r="398" spans="2:51" x14ac:dyDescent="0.25">
      <c r="B398" s="332">
        <v>12.8</v>
      </c>
      <c r="C398" s="332">
        <v>79</v>
      </c>
      <c r="D398" s="332">
        <v>12.8</v>
      </c>
      <c r="E398" s="332">
        <v>7.9</v>
      </c>
      <c r="F398" s="332">
        <v>11.2</v>
      </c>
      <c r="G398" s="332">
        <v>270</v>
      </c>
      <c r="H398" s="332">
        <v>999.9</v>
      </c>
      <c r="I398" s="332">
        <v>0</v>
      </c>
      <c r="J398" s="332">
        <v>0</v>
      </c>
      <c r="K398" s="332">
        <v>0.2</v>
      </c>
      <c r="L398" s="332">
        <v>27.7</v>
      </c>
      <c r="M398" s="332">
        <v>77.7</v>
      </c>
      <c r="N398" s="496">
        <v>170</v>
      </c>
      <c r="O398" s="496">
        <v>11.8</v>
      </c>
      <c r="P398" s="496">
        <v>12.5</v>
      </c>
      <c r="Q398" s="497">
        <v>0.27013888888888898</v>
      </c>
      <c r="R398" s="496"/>
      <c r="S398" s="514">
        <f t="shared" si="15"/>
        <v>-1</v>
      </c>
      <c r="T398" s="513" t="str">
        <f t="shared" si="11"/>
        <v/>
      </c>
      <c r="U398" s="501" t="str">
        <f t="shared" si="16"/>
        <v/>
      </c>
      <c r="V398" s="503" t="str">
        <f t="shared" si="12"/>
        <v/>
      </c>
      <c r="W398" s="514">
        <f t="shared" si="13"/>
        <v>12.5</v>
      </c>
      <c r="X398" s="628" t="str">
        <f t="shared" si="14"/>
        <v/>
      </c>
      <c r="AT398" s="254"/>
      <c r="AV398" s="216"/>
      <c r="AW398" s="332"/>
      <c r="AY398" s="255"/>
    </row>
    <row r="399" spans="2:51" x14ac:dyDescent="0.25">
      <c r="B399" s="332">
        <v>12.8</v>
      </c>
      <c r="C399" s="332">
        <v>78</v>
      </c>
      <c r="D399" s="332">
        <v>12.8</v>
      </c>
      <c r="E399" s="332">
        <v>6.5</v>
      </c>
      <c r="F399" s="332">
        <v>11.2</v>
      </c>
      <c r="G399" s="332">
        <v>310</v>
      </c>
      <c r="H399" s="332">
        <v>999.9</v>
      </c>
      <c r="I399" s="332">
        <v>0</v>
      </c>
      <c r="J399" s="332">
        <v>0</v>
      </c>
      <c r="K399" s="332">
        <v>0.2</v>
      </c>
      <c r="L399" s="332">
        <v>27.7</v>
      </c>
      <c r="M399" s="332">
        <v>77.7</v>
      </c>
      <c r="N399" s="496">
        <v>170</v>
      </c>
      <c r="O399" s="496">
        <v>11.8</v>
      </c>
      <c r="P399" s="496">
        <v>12.5</v>
      </c>
      <c r="Q399" s="497">
        <v>0.27083333333333298</v>
      </c>
      <c r="R399" s="496"/>
      <c r="S399" s="514">
        <f t="shared" si="15"/>
        <v>-1</v>
      </c>
      <c r="T399" s="513" t="str">
        <f t="shared" si="11"/>
        <v/>
      </c>
      <c r="U399" s="501" t="str">
        <f t="shared" si="16"/>
        <v/>
      </c>
      <c r="V399" s="503" t="str">
        <f t="shared" si="12"/>
        <v/>
      </c>
      <c r="W399" s="514">
        <f t="shared" si="13"/>
        <v>12.5</v>
      </c>
      <c r="X399" s="628" t="str">
        <f t="shared" si="14"/>
        <v/>
      </c>
      <c r="AT399" s="254"/>
      <c r="AV399" s="216"/>
      <c r="AW399" s="332"/>
      <c r="AY399" s="255"/>
    </row>
    <row r="400" spans="2:51" x14ac:dyDescent="0.25">
      <c r="B400" s="332">
        <v>12.8</v>
      </c>
      <c r="C400" s="332">
        <v>78</v>
      </c>
      <c r="D400" s="332">
        <v>12.8</v>
      </c>
      <c r="E400" s="332">
        <v>6.8</v>
      </c>
      <c r="F400" s="332">
        <v>11.2</v>
      </c>
      <c r="G400" s="332">
        <v>328</v>
      </c>
      <c r="H400" s="332">
        <v>999.9</v>
      </c>
      <c r="I400" s="332">
        <v>0</v>
      </c>
      <c r="J400" s="332">
        <v>0</v>
      </c>
      <c r="K400" s="332">
        <v>0.2</v>
      </c>
      <c r="L400" s="332">
        <v>27.7</v>
      </c>
      <c r="M400" s="332">
        <v>77.7</v>
      </c>
      <c r="N400" s="496">
        <v>170</v>
      </c>
      <c r="O400" s="496">
        <v>11.8</v>
      </c>
      <c r="P400" s="496">
        <v>12.5</v>
      </c>
      <c r="Q400" s="497">
        <v>0.27152777777777798</v>
      </c>
      <c r="R400" s="496"/>
      <c r="S400" s="514">
        <f t="shared" si="15"/>
        <v>-1</v>
      </c>
      <c r="T400" s="513" t="str">
        <f t="shared" si="11"/>
        <v/>
      </c>
      <c r="U400" s="501" t="str">
        <f t="shared" si="16"/>
        <v/>
      </c>
      <c r="V400" s="503" t="str">
        <f t="shared" si="12"/>
        <v/>
      </c>
      <c r="W400" s="514">
        <f t="shared" si="13"/>
        <v>12.5</v>
      </c>
      <c r="X400" s="628" t="str">
        <f t="shared" si="14"/>
        <v/>
      </c>
      <c r="AT400" s="254"/>
      <c r="AV400" s="216"/>
      <c r="AW400" s="332"/>
      <c r="AY400" s="255"/>
    </row>
    <row r="401" spans="2:51" x14ac:dyDescent="0.25">
      <c r="B401" s="332">
        <v>12.8</v>
      </c>
      <c r="C401" s="332">
        <v>77</v>
      </c>
      <c r="D401" s="332">
        <v>12.8</v>
      </c>
      <c r="E401" s="332">
        <v>12.6</v>
      </c>
      <c r="F401" s="332">
        <v>18.399999999999999</v>
      </c>
      <c r="G401" s="332">
        <v>192</v>
      </c>
      <c r="H401" s="332">
        <v>1000</v>
      </c>
      <c r="I401" s="332">
        <v>0</v>
      </c>
      <c r="J401" s="332">
        <v>0</v>
      </c>
      <c r="K401" s="332">
        <v>0.2</v>
      </c>
      <c r="L401" s="332">
        <v>27.7</v>
      </c>
      <c r="M401" s="332">
        <v>77.7</v>
      </c>
      <c r="N401" s="496">
        <v>170</v>
      </c>
      <c r="O401" s="496">
        <v>11.9</v>
      </c>
      <c r="P401" s="496">
        <v>12.6</v>
      </c>
      <c r="Q401" s="497">
        <v>0.27222222222222198</v>
      </c>
      <c r="R401" s="496"/>
      <c r="S401" s="514">
        <f t="shared" si="15"/>
        <v>-0.90000000000000036</v>
      </c>
      <c r="T401" s="513" t="str">
        <f t="shared" si="11"/>
        <v/>
      </c>
      <c r="U401" s="501" t="str">
        <f t="shared" si="16"/>
        <v/>
      </c>
      <c r="V401" s="503" t="str">
        <f t="shared" si="12"/>
        <v/>
      </c>
      <c r="W401" s="514">
        <f t="shared" si="13"/>
        <v>12.6</v>
      </c>
      <c r="X401" s="628" t="str">
        <f t="shared" si="14"/>
        <v/>
      </c>
      <c r="AT401" s="254"/>
      <c r="AV401" s="216"/>
      <c r="AW401" s="332"/>
      <c r="AY401" s="255"/>
    </row>
    <row r="402" spans="2:51" x14ac:dyDescent="0.25">
      <c r="B402" s="332">
        <v>12.9</v>
      </c>
      <c r="C402" s="332">
        <v>77</v>
      </c>
      <c r="D402" s="332">
        <v>12.9</v>
      </c>
      <c r="E402" s="332">
        <v>13</v>
      </c>
      <c r="F402" s="332">
        <v>18.399999999999999</v>
      </c>
      <c r="G402" s="332">
        <v>257</v>
      </c>
      <c r="H402" s="332">
        <v>999.9</v>
      </c>
      <c r="I402" s="332">
        <v>0</v>
      </c>
      <c r="J402" s="332">
        <v>0</v>
      </c>
      <c r="K402" s="332">
        <v>0.2</v>
      </c>
      <c r="L402" s="332">
        <v>27.7</v>
      </c>
      <c r="M402" s="332">
        <v>77.7</v>
      </c>
      <c r="N402" s="496">
        <v>170</v>
      </c>
      <c r="O402" s="496">
        <v>11.9</v>
      </c>
      <c r="P402" s="496">
        <v>12.6</v>
      </c>
      <c r="Q402" s="497">
        <v>0.27291666666666697</v>
      </c>
      <c r="R402" s="496"/>
      <c r="S402" s="514">
        <f t="shared" si="15"/>
        <v>-1</v>
      </c>
      <c r="T402" s="513" t="str">
        <f t="shared" si="11"/>
        <v/>
      </c>
      <c r="U402" s="501" t="str">
        <f t="shared" si="16"/>
        <v/>
      </c>
      <c r="V402" s="503" t="str">
        <f t="shared" si="12"/>
        <v/>
      </c>
      <c r="W402" s="514">
        <f t="shared" si="13"/>
        <v>12.6</v>
      </c>
      <c r="X402" s="628" t="str">
        <f t="shared" si="14"/>
        <v/>
      </c>
      <c r="AT402" s="254"/>
      <c r="AV402" s="216"/>
      <c r="AW402" s="332"/>
      <c r="AY402" s="255"/>
    </row>
    <row r="403" spans="2:51" x14ac:dyDescent="0.25">
      <c r="B403" s="332">
        <v>12.9</v>
      </c>
      <c r="C403" s="332">
        <v>76</v>
      </c>
      <c r="D403" s="332">
        <v>12.9</v>
      </c>
      <c r="E403" s="332">
        <v>6.5</v>
      </c>
      <c r="F403" s="332">
        <v>9.4</v>
      </c>
      <c r="G403" s="332">
        <v>237</v>
      </c>
      <c r="H403" s="332">
        <v>999.8</v>
      </c>
      <c r="I403" s="332">
        <v>0</v>
      </c>
      <c r="J403" s="332">
        <v>0</v>
      </c>
      <c r="K403" s="332">
        <v>0.2</v>
      </c>
      <c r="L403" s="332">
        <v>27.7</v>
      </c>
      <c r="M403" s="332">
        <v>77.7</v>
      </c>
      <c r="N403" s="496">
        <v>170</v>
      </c>
      <c r="O403" s="496">
        <v>11.9</v>
      </c>
      <c r="P403" s="496">
        <v>12.6</v>
      </c>
      <c r="Q403" s="497">
        <v>0.27361111111111103</v>
      </c>
      <c r="R403" s="496"/>
      <c r="S403" s="514">
        <f t="shared" si="15"/>
        <v>-1</v>
      </c>
      <c r="T403" s="513" t="str">
        <f t="shared" si="11"/>
        <v/>
      </c>
      <c r="U403" s="501" t="str">
        <f t="shared" si="16"/>
        <v/>
      </c>
      <c r="V403" s="503" t="str">
        <f t="shared" si="12"/>
        <v/>
      </c>
      <c r="W403" s="514">
        <f t="shared" si="13"/>
        <v>12.6</v>
      </c>
      <c r="X403" s="628" t="str">
        <f t="shared" si="14"/>
        <v/>
      </c>
      <c r="AT403" s="254"/>
      <c r="AV403" s="216"/>
      <c r="AW403" s="332"/>
      <c r="AY403" s="255"/>
    </row>
    <row r="404" spans="2:51" x14ac:dyDescent="0.25">
      <c r="B404" s="332">
        <v>12.9</v>
      </c>
      <c r="C404" s="332">
        <v>74</v>
      </c>
      <c r="D404" s="332">
        <v>12.9</v>
      </c>
      <c r="E404" s="332">
        <v>10.4</v>
      </c>
      <c r="F404" s="332">
        <v>13</v>
      </c>
      <c r="G404" s="332">
        <v>353</v>
      </c>
      <c r="H404" s="332">
        <v>999.8</v>
      </c>
      <c r="I404" s="332">
        <v>0</v>
      </c>
      <c r="J404" s="332">
        <v>0</v>
      </c>
      <c r="K404" s="332">
        <v>0.2</v>
      </c>
      <c r="L404" s="332">
        <v>27.7</v>
      </c>
      <c r="M404" s="332">
        <v>77.7</v>
      </c>
      <c r="N404" s="496">
        <v>170</v>
      </c>
      <c r="O404" s="496">
        <v>11.9</v>
      </c>
      <c r="P404" s="496">
        <v>12.6</v>
      </c>
      <c r="Q404" s="497">
        <v>0.27430555555555602</v>
      </c>
      <c r="R404" s="496"/>
      <c r="S404" s="514">
        <f t="shared" si="15"/>
        <v>-1</v>
      </c>
      <c r="T404" s="513" t="str">
        <f t="shared" si="11"/>
        <v/>
      </c>
      <c r="U404" s="501" t="str">
        <f t="shared" si="16"/>
        <v/>
      </c>
      <c r="V404" s="503" t="str">
        <f t="shared" si="12"/>
        <v/>
      </c>
      <c r="W404" s="514">
        <f t="shared" si="13"/>
        <v>12.6</v>
      </c>
      <c r="X404" s="628" t="str">
        <f t="shared" si="14"/>
        <v/>
      </c>
      <c r="AT404" s="254"/>
      <c r="AV404" s="216"/>
      <c r="AW404" s="332"/>
      <c r="AY404" s="255"/>
    </row>
    <row r="405" spans="2:51" x14ac:dyDescent="0.25">
      <c r="B405" s="332">
        <v>12.9</v>
      </c>
      <c r="C405" s="332">
        <v>73</v>
      </c>
      <c r="D405" s="332">
        <v>12.9</v>
      </c>
      <c r="E405" s="332">
        <v>6.8</v>
      </c>
      <c r="F405" s="332">
        <v>9.4</v>
      </c>
      <c r="G405" s="332">
        <v>294</v>
      </c>
      <c r="H405" s="332">
        <v>999.8</v>
      </c>
      <c r="I405" s="332">
        <v>0</v>
      </c>
      <c r="J405" s="332">
        <v>0</v>
      </c>
      <c r="K405" s="332">
        <v>0.2</v>
      </c>
      <c r="L405" s="332">
        <v>27.7</v>
      </c>
      <c r="M405" s="332">
        <v>77.7</v>
      </c>
      <c r="N405" s="496">
        <v>170</v>
      </c>
      <c r="O405" s="496">
        <v>11.9</v>
      </c>
      <c r="P405" s="496">
        <v>12.6</v>
      </c>
      <c r="Q405" s="497">
        <v>0.27500000000000002</v>
      </c>
      <c r="R405" s="496"/>
      <c r="S405" s="514">
        <f t="shared" si="15"/>
        <v>-1</v>
      </c>
      <c r="T405" s="513" t="str">
        <f t="shared" si="11"/>
        <v/>
      </c>
      <c r="U405" s="501" t="str">
        <f t="shared" si="16"/>
        <v/>
      </c>
      <c r="V405" s="503" t="str">
        <f t="shared" si="12"/>
        <v/>
      </c>
      <c r="W405" s="514">
        <f t="shared" si="13"/>
        <v>12.6</v>
      </c>
      <c r="X405" s="628" t="str">
        <f t="shared" si="14"/>
        <v/>
      </c>
      <c r="AT405" s="254"/>
      <c r="AV405" s="216"/>
      <c r="AW405" s="332"/>
      <c r="AY405" s="255"/>
    </row>
    <row r="406" spans="2:51" x14ac:dyDescent="0.25">
      <c r="B406" s="332">
        <v>12.9</v>
      </c>
      <c r="C406" s="332">
        <v>74</v>
      </c>
      <c r="D406" s="332">
        <v>12.9</v>
      </c>
      <c r="E406" s="332">
        <v>9.4</v>
      </c>
      <c r="F406" s="332">
        <v>13</v>
      </c>
      <c r="G406" s="332">
        <v>262</v>
      </c>
      <c r="H406" s="332">
        <v>999.8</v>
      </c>
      <c r="I406" s="332">
        <v>0</v>
      </c>
      <c r="J406" s="332">
        <v>0</v>
      </c>
      <c r="K406" s="332">
        <v>0.2</v>
      </c>
      <c r="L406" s="332">
        <v>27.7</v>
      </c>
      <c r="M406" s="332">
        <v>77.7</v>
      </c>
      <c r="N406" s="496">
        <v>170</v>
      </c>
      <c r="O406" s="496">
        <v>11.9</v>
      </c>
      <c r="P406" s="496">
        <v>12.6</v>
      </c>
      <c r="Q406" s="497">
        <v>0.27569444444444402</v>
      </c>
      <c r="R406" s="496"/>
      <c r="S406" s="514">
        <f t="shared" si="15"/>
        <v>-1</v>
      </c>
      <c r="T406" s="513" t="str">
        <f t="shared" si="11"/>
        <v/>
      </c>
      <c r="U406" s="501" t="str">
        <f t="shared" si="16"/>
        <v/>
      </c>
      <c r="V406" s="503" t="str">
        <f t="shared" si="12"/>
        <v/>
      </c>
      <c r="W406" s="514">
        <f t="shared" si="13"/>
        <v>12.6</v>
      </c>
      <c r="X406" s="628" t="str">
        <f t="shared" si="14"/>
        <v/>
      </c>
      <c r="AT406" s="254"/>
      <c r="AV406" s="216"/>
      <c r="AW406" s="332"/>
      <c r="AY406" s="255"/>
    </row>
    <row r="407" spans="2:51" x14ac:dyDescent="0.25">
      <c r="B407" s="332">
        <v>12.9</v>
      </c>
      <c r="C407" s="332">
        <v>73</v>
      </c>
      <c r="D407" s="332">
        <v>12.9</v>
      </c>
      <c r="E407" s="332">
        <v>5.4</v>
      </c>
      <c r="F407" s="332">
        <v>7.2</v>
      </c>
      <c r="G407" s="332">
        <v>324</v>
      </c>
      <c r="H407" s="332">
        <v>999.7</v>
      </c>
      <c r="I407" s="332">
        <v>0</v>
      </c>
      <c r="J407" s="332">
        <v>0</v>
      </c>
      <c r="K407" s="332">
        <v>0.2</v>
      </c>
      <c r="L407" s="332">
        <v>27.7</v>
      </c>
      <c r="M407" s="332">
        <v>77.7</v>
      </c>
      <c r="N407" s="496">
        <v>170</v>
      </c>
      <c r="O407" s="496">
        <v>11.9</v>
      </c>
      <c r="P407" s="496">
        <v>12.6</v>
      </c>
      <c r="Q407" s="497">
        <v>0.27638888888888902</v>
      </c>
      <c r="R407" s="496"/>
      <c r="S407" s="514">
        <f t="shared" si="15"/>
        <v>-1</v>
      </c>
      <c r="T407" s="513" t="str">
        <f t="shared" si="11"/>
        <v/>
      </c>
      <c r="U407" s="501" t="str">
        <f t="shared" si="16"/>
        <v/>
      </c>
      <c r="V407" s="503" t="str">
        <f t="shared" si="12"/>
        <v/>
      </c>
      <c r="W407" s="514">
        <f t="shared" si="13"/>
        <v>12.6</v>
      </c>
      <c r="X407" s="628" t="str">
        <f t="shared" si="14"/>
        <v/>
      </c>
      <c r="AT407" s="254"/>
      <c r="AV407" s="216"/>
      <c r="AW407" s="332"/>
      <c r="AY407" s="255"/>
    </row>
    <row r="408" spans="2:51" x14ac:dyDescent="0.25">
      <c r="B408" s="332">
        <v>12.9</v>
      </c>
      <c r="C408" s="332">
        <v>73</v>
      </c>
      <c r="D408" s="332">
        <v>12.9</v>
      </c>
      <c r="E408" s="332">
        <v>8.6</v>
      </c>
      <c r="F408" s="332">
        <v>13</v>
      </c>
      <c r="G408" s="332">
        <v>209</v>
      </c>
      <c r="H408" s="332">
        <v>999.6</v>
      </c>
      <c r="I408" s="332">
        <v>0</v>
      </c>
      <c r="J408" s="332">
        <v>0</v>
      </c>
      <c r="K408" s="332">
        <v>0.2</v>
      </c>
      <c r="L408" s="332">
        <v>27.7</v>
      </c>
      <c r="M408" s="332">
        <v>77.7</v>
      </c>
      <c r="N408" s="496">
        <v>170</v>
      </c>
      <c r="O408" s="496">
        <v>11.9</v>
      </c>
      <c r="P408" s="496">
        <v>12.6</v>
      </c>
      <c r="Q408" s="497">
        <v>0.27708333333333302</v>
      </c>
      <c r="R408" s="496"/>
      <c r="S408" s="514">
        <f t="shared" si="15"/>
        <v>-1</v>
      </c>
      <c r="T408" s="513" t="str">
        <f t="shared" si="11"/>
        <v/>
      </c>
      <c r="U408" s="501" t="str">
        <f t="shared" si="16"/>
        <v/>
      </c>
      <c r="V408" s="503" t="str">
        <f t="shared" si="12"/>
        <v/>
      </c>
      <c r="W408" s="514">
        <f t="shared" si="13"/>
        <v>12.6</v>
      </c>
      <c r="X408" s="628" t="str">
        <f t="shared" si="14"/>
        <v/>
      </c>
      <c r="AT408" s="254"/>
      <c r="AV408" s="216"/>
      <c r="AW408" s="332"/>
      <c r="AY408" s="255"/>
    </row>
    <row r="409" spans="2:51" x14ac:dyDescent="0.25">
      <c r="B409" s="332">
        <v>12.9</v>
      </c>
      <c r="C409" s="332">
        <v>73</v>
      </c>
      <c r="D409" s="332">
        <v>12.9</v>
      </c>
      <c r="E409" s="332">
        <v>9.4</v>
      </c>
      <c r="F409" s="332">
        <v>14.8</v>
      </c>
      <c r="G409" s="332">
        <v>146</v>
      </c>
      <c r="H409" s="332">
        <v>999.8</v>
      </c>
      <c r="I409" s="332">
        <v>0</v>
      </c>
      <c r="J409" s="332">
        <v>0</v>
      </c>
      <c r="K409" s="332">
        <v>0.2</v>
      </c>
      <c r="L409" s="332">
        <v>27.7</v>
      </c>
      <c r="M409" s="332">
        <v>77.7</v>
      </c>
      <c r="N409" s="496">
        <v>170</v>
      </c>
      <c r="O409" s="496">
        <v>11.9</v>
      </c>
      <c r="P409" s="496">
        <v>12.7</v>
      </c>
      <c r="Q409" s="497">
        <v>0.27777777777777801</v>
      </c>
      <c r="R409" s="496"/>
      <c r="S409" s="514">
        <f t="shared" si="15"/>
        <v>-1</v>
      </c>
      <c r="T409" s="513" t="str">
        <f t="shared" si="11"/>
        <v/>
      </c>
      <c r="U409" s="501" t="str">
        <f t="shared" si="16"/>
        <v/>
      </c>
      <c r="V409" s="503" t="str">
        <f t="shared" si="12"/>
        <v/>
      </c>
      <c r="W409" s="514">
        <f t="shared" si="13"/>
        <v>12.7</v>
      </c>
      <c r="X409" s="628" t="str">
        <f t="shared" si="14"/>
        <v/>
      </c>
      <c r="AT409" s="254"/>
      <c r="AV409" s="216"/>
      <c r="AW409" s="332"/>
      <c r="AY409" s="255"/>
    </row>
    <row r="410" spans="2:51" x14ac:dyDescent="0.25">
      <c r="B410" s="332">
        <v>12.8</v>
      </c>
      <c r="C410" s="332">
        <v>73</v>
      </c>
      <c r="D410" s="332">
        <v>12.8</v>
      </c>
      <c r="E410" s="332">
        <v>4.7</v>
      </c>
      <c r="F410" s="332">
        <v>7.2</v>
      </c>
      <c r="G410" s="332">
        <v>23</v>
      </c>
      <c r="H410" s="332">
        <v>999.6</v>
      </c>
      <c r="I410" s="332">
        <v>0</v>
      </c>
      <c r="J410" s="332">
        <v>0</v>
      </c>
      <c r="K410" s="332">
        <v>0.2</v>
      </c>
      <c r="L410" s="332">
        <v>27.7</v>
      </c>
      <c r="M410" s="332">
        <v>77.7</v>
      </c>
      <c r="N410" s="496">
        <v>170</v>
      </c>
      <c r="O410" s="496">
        <v>11.9</v>
      </c>
      <c r="P410" s="496">
        <v>12.6</v>
      </c>
      <c r="Q410" s="497">
        <v>0.27847222222222201</v>
      </c>
      <c r="R410" s="496"/>
      <c r="S410" s="514">
        <f t="shared" si="15"/>
        <v>-0.90000000000000036</v>
      </c>
      <c r="T410" s="513" t="str">
        <f t="shared" si="11"/>
        <v/>
      </c>
      <c r="U410" s="501" t="str">
        <f t="shared" si="16"/>
        <v/>
      </c>
      <c r="V410" s="503" t="str">
        <f t="shared" si="12"/>
        <v/>
      </c>
      <c r="W410" s="514">
        <f t="shared" si="13"/>
        <v>12.6</v>
      </c>
      <c r="X410" s="628" t="str">
        <f t="shared" si="14"/>
        <v/>
      </c>
      <c r="AT410" s="254"/>
      <c r="AV410" s="216"/>
      <c r="AW410" s="332"/>
      <c r="AY410" s="255"/>
    </row>
    <row r="411" spans="2:51" x14ac:dyDescent="0.25">
      <c r="B411" s="332">
        <v>12.8</v>
      </c>
      <c r="C411" s="332">
        <v>74</v>
      </c>
      <c r="D411" s="332">
        <v>12.8</v>
      </c>
      <c r="E411" s="332">
        <v>11.5</v>
      </c>
      <c r="F411" s="332">
        <v>14.8</v>
      </c>
      <c r="G411" s="332">
        <v>183</v>
      </c>
      <c r="H411" s="332">
        <v>999.4</v>
      </c>
      <c r="I411" s="332">
        <v>0</v>
      </c>
      <c r="J411" s="332">
        <v>0</v>
      </c>
      <c r="K411" s="332">
        <v>0.2</v>
      </c>
      <c r="L411" s="332">
        <v>27.7</v>
      </c>
      <c r="M411" s="332">
        <v>77.7</v>
      </c>
      <c r="N411" s="496">
        <v>170</v>
      </c>
      <c r="O411" s="496">
        <v>11.9</v>
      </c>
      <c r="P411" s="496">
        <v>12.6</v>
      </c>
      <c r="Q411" s="497">
        <v>0.27916666666666701</v>
      </c>
      <c r="R411" s="496"/>
      <c r="S411" s="514">
        <f t="shared" si="15"/>
        <v>-0.90000000000000036</v>
      </c>
      <c r="T411" s="513" t="str">
        <f t="shared" si="11"/>
        <v/>
      </c>
      <c r="U411" s="501" t="str">
        <f t="shared" si="16"/>
        <v/>
      </c>
      <c r="V411" s="503" t="str">
        <f t="shared" si="12"/>
        <v/>
      </c>
      <c r="W411" s="514">
        <f t="shared" si="13"/>
        <v>12.6</v>
      </c>
      <c r="X411" s="628" t="str">
        <f t="shared" si="14"/>
        <v/>
      </c>
      <c r="AT411" s="254"/>
      <c r="AV411" s="216"/>
      <c r="AW411" s="332"/>
      <c r="AY411" s="255"/>
    </row>
    <row r="412" spans="2:51" x14ac:dyDescent="0.25">
      <c r="B412" s="332">
        <v>12.7</v>
      </c>
      <c r="C412" s="332">
        <v>74</v>
      </c>
      <c r="D412" s="332">
        <v>12.7</v>
      </c>
      <c r="E412" s="332">
        <v>6.5</v>
      </c>
      <c r="F412" s="332">
        <v>9.4</v>
      </c>
      <c r="G412" s="332">
        <v>136</v>
      </c>
      <c r="H412" s="332">
        <v>999.7</v>
      </c>
      <c r="I412" s="332">
        <v>0</v>
      </c>
      <c r="J412" s="332">
        <v>0</v>
      </c>
      <c r="K412" s="332">
        <v>0.2</v>
      </c>
      <c r="L412" s="332">
        <v>27.7</v>
      </c>
      <c r="M412" s="332">
        <v>77.7</v>
      </c>
      <c r="N412" s="496">
        <v>170</v>
      </c>
      <c r="O412" s="496">
        <v>11.8</v>
      </c>
      <c r="P412" s="496">
        <v>12.6</v>
      </c>
      <c r="Q412" s="497">
        <v>0.27986111111111101</v>
      </c>
      <c r="R412" s="496"/>
      <c r="S412" s="514">
        <f t="shared" si="15"/>
        <v>-0.89999999999999858</v>
      </c>
      <c r="T412" s="513" t="str">
        <f t="shared" si="11"/>
        <v/>
      </c>
      <c r="U412" s="501" t="str">
        <f t="shared" si="16"/>
        <v/>
      </c>
      <c r="V412" s="503" t="str">
        <f t="shared" si="12"/>
        <v/>
      </c>
      <c r="W412" s="514">
        <f t="shared" si="13"/>
        <v>12.6</v>
      </c>
      <c r="X412" s="628" t="str">
        <f t="shared" si="14"/>
        <v/>
      </c>
      <c r="AT412" s="254"/>
      <c r="AV412" s="216"/>
      <c r="AW412" s="332"/>
      <c r="AY412" s="255"/>
    </row>
    <row r="413" spans="2:51" x14ac:dyDescent="0.25">
      <c r="B413" s="332">
        <v>12.7</v>
      </c>
      <c r="C413" s="332">
        <v>74</v>
      </c>
      <c r="D413" s="332">
        <v>12.7</v>
      </c>
      <c r="E413" s="332">
        <v>11.9</v>
      </c>
      <c r="F413" s="332">
        <v>18.399999999999999</v>
      </c>
      <c r="G413" s="332">
        <v>353</v>
      </c>
      <c r="H413" s="332">
        <v>999.5</v>
      </c>
      <c r="I413" s="332">
        <v>0</v>
      </c>
      <c r="J413" s="332">
        <v>0</v>
      </c>
      <c r="K413" s="332">
        <v>0.2</v>
      </c>
      <c r="L413" s="332">
        <v>27.7</v>
      </c>
      <c r="M413" s="332">
        <v>77.7</v>
      </c>
      <c r="N413" s="496">
        <v>170</v>
      </c>
      <c r="O413" s="496">
        <v>11.8</v>
      </c>
      <c r="P413" s="496">
        <v>12.6</v>
      </c>
      <c r="Q413" s="497">
        <v>0.280555555555556</v>
      </c>
      <c r="R413" s="496"/>
      <c r="S413" s="514">
        <f t="shared" si="15"/>
        <v>-0.89999999999999858</v>
      </c>
      <c r="T413" s="513" t="str">
        <f t="shared" si="11"/>
        <v/>
      </c>
      <c r="U413" s="501" t="str">
        <f t="shared" si="16"/>
        <v/>
      </c>
      <c r="V413" s="503" t="str">
        <f t="shared" si="12"/>
        <v/>
      </c>
      <c r="W413" s="514">
        <f t="shared" si="13"/>
        <v>12.6</v>
      </c>
      <c r="X413" s="628" t="str">
        <f t="shared" si="14"/>
        <v/>
      </c>
      <c r="AT413" s="254"/>
      <c r="AV413" s="216"/>
      <c r="AW413" s="332"/>
      <c r="AY413" s="255"/>
    </row>
    <row r="414" spans="2:51" x14ac:dyDescent="0.25">
      <c r="B414" s="332">
        <v>12.6</v>
      </c>
      <c r="C414" s="332">
        <v>75</v>
      </c>
      <c r="D414" s="332">
        <v>12.6</v>
      </c>
      <c r="E414" s="332">
        <v>9</v>
      </c>
      <c r="F414" s="332">
        <v>13</v>
      </c>
      <c r="G414" s="332">
        <v>35</v>
      </c>
      <c r="H414" s="332">
        <v>999.7</v>
      </c>
      <c r="I414" s="332">
        <v>0</v>
      </c>
      <c r="J414" s="332">
        <v>0</v>
      </c>
      <c r="K414" s="332">
        <v>0.2</v>
      </c>
      <c r="L414" s="332">
        <v>27.7</v>
      </c>
      <c r="M414" s="332">
        <v>77.7</v>
      </c>
      <c r="N414" s="496">
        <v>170</v>
      </c>
      <c r="O414" s="496">
        <v>11.7</v>
      </c>
      <c r="P414" s="496">
        <v>12.6</v>
      </c>
      <c r="Q414" s="497">
        <v>0.28125</v>
      </c>
      <c r="R414" s="496"/>
      <c r="S414" s="514">
        <f t="shared" si="15"/>
        <v>-0.90000000000000036</v>
      </c>
      <c r="T414" s="513" t="str">
        <f t="shared" si="11"/>
        <v/>
      </c>
      <c r="U414" s="501" t="str">
        <f t="shared" si="16"/>
        <v/>
      </c>
      <c r="V414" s="503" t="str">
        <f t="shared" si="12"/>
        <v/>
      </c>
      <c r="W414" s="514">
        <f t="shared" si="13"/>
        <v>12.6</v>
      </c>
      <c r="X414" s="628" t="str">
        <f t="shared" si="14"/>
        <v/>
      </c>
      <c r="AT414" s="254"/>
      <c r="AV414" s="216"/>
      <c r="AW414" s="332"/>
      <c r="AY414" s="255"/>
    </row>
    <row r="415" spans="2:51" x14ac:dyDescent="0.25">
      <c r="B415" s="332">
        <v>12.5</v>
      </c>
      <c r="C415" s="332">
        <v>75</v>
      </c>
      <c r="D415" s="332">
        <v>12.5</v>
      </c>
      <c r="E415" s="332">
        <v>10.4</v>
      </c>
      <c r="F415" s="332">
        <v>14.8</v>
      </c>
      <c r="G415" s="332">
        <v>339</v>
      </c>
      <c r="H415" s="332">
        <v>999.6</v>
      </c>
      <c r="I415" s="332">
        <v>0</v>
      </c>
      <c r="J415" s="332">
        <v>0</v>
      </c>
      <c r="K415" s="332">
        <v>0.2</v>
      </c>
      <c r="L415" s="332">
        <v>27.7</v>
      </c>
      <c r="M415" s="332">
        <v>77.7</v>
      </c>
      <c r="N415" s="496">
        <v>170</v>
      </c>
      <c r="O415" s="496">
        <v>11.7</v>
      </c>
      <c r="P415" s="496">
        <v>12.5</v>
      </c>
      <c r="Q415" s="497">
        <v>0.281944444444444</v>
      </c>
      <c r="R415" s="496"/>
      <c r="S415" s="514">
        <f t="shared" si="15"/>
        <v>-0.80000000000000071</v>
      </c>
      <c r="T415" s="513" t="str">
        <f t="shared" si="11"/>
        <v/>
      </c>
      <c r="U415" s="501" t="str">
        <f t="shared" si="16"/>
        <v/>
      </c>
      <c r="V415" s="503" t="str">
        <f t="shared" si="12"/>
        <v/>
      </c>
      <c r="W415" s="514">
        <f t="shared" si="13"/>
        <v>12.5</v>
      </c>
      <c r="X415" s="628" t="str">
        <f t="shared" si="14"/>
        <v/>
      </c>
      <c r="AT415" s="254"/>
      <c r="AV415" s="216"/>
      <c r="AW415" s="332"/>
      <c r="AY415" s="255"/>
    </row>
    <row r="416" spans="2:51" x14ac:dyDescent="0.25">
      <c r="B416" s="332">
        <v>12.5</v>
      </c>
      <c r="C416" s="332">
        <v>76</v>
      </c>
      <c r="D416" s="332">
        <v>12.5</v>
      </c>
      <c r="E416" s="332">
        <v>9.6999999999999993</v>
      </c>
      <c r="F416" s="332">
        <v>14.8</v>
      </c>
      <c r="G416" s="332">
        <v>324</v>
      </c>
      <c r="H416" s="332">
        <v>999.8</v>
      </c>
      <c r="I416" s="332">
        <v>0</v>
      </c>
      <c r="J416" s="332">
        <v>0</v>
      </c>
      <c r="K416" s="332">
        <v>0.2</v>
      </c>
      <c r="L416" s="332">
        <v>27.7</v>
      </c>
      <c r="M416" s="332">
        <v>77.7</v>
      </c>
      <c r="N416" s="496">
        <v>170</v>
      </c>
      <c r="O416" s="496">
        <v>11.6</v>
      </c>
      <c r="P416" s="496">
        <v>12.4</v>
      </c>
      <c r="Q416" s="497">
        <v>0.28263888888888899</v>
      </c>
      <c r="R416" s="496"/>
      <c r="S416" s="514">
        <f t="shared" si="15"/>
        <v>-0.90000000000000036</v>
      </c>
      <c r="T416" s="513" t="str">
        <f t="shared" si="11"/>
        <v/>
      </c>
      <c r="U416" s="501" t="str">
        <f t="shared" si="16"/>
        <v/>
      </c>
      <c r="V416" s="503" t="str">
        <f t="shared" si="12"/>
        <v/>
      </c>
      <c r="W416" s="514">
        <f t="shared" si="13"/>
        <v>12.4</v>
      </c>
      <c r="X416" s="628" t="str">
        <f t="shared" si="14"/>
        <v/>
      </c>
      <c r="AT416" s="254"/>
      <c r="AV416" s="216"/>
      <c r="AW416" s="332"/>
      <c r="AY416" s="255"/>
    </row>
    <row r="417" spans="2:51" x14ac:dyDescent="0.25">
      <c r="B417" s="332">
        <v>12.4</v>
      </c>
      <c r="C417" s="332">
        <v>76</v>
      </c>
      <c r="D417" s="332">
        <v>12.4</v>
      </c>
      <c r="E417" s="332">
        <v>8.6</v>
      </c>
      <c r="F417" s="332">
        <v>13</v>
      </c>
      <c r="G417" s="332">
        <v>85</v>
      </c>
      <c r="H417" s="332">
        <v>999.6</v>
      </c>
      <c r="I417" s="332">
        <v>0</v>
      </c>
      <c r="J417" s="332">
        <v>0</v>
      </c>
      <c r="K417" s="332">
        <v>0.2</v>
      </c>
      <c r="L417" s="332">
        <v>27.7</v>
      </c>
      <c r="M417" s="332">
        <v>77.7</v>
      </c>
      <c r="N417" s="496">
        <v>170</v>
      </c>
      <c r="O417" s="496">
        <v>11.5</v>
      </c>
      <c r="P417" s="496">
        <v>12.4</v>
      </c>
      <c r="Q417" s="497">
        <v>0.28333333333333299</v>
      </c>
      <c r="R417" s="496"/>
      <c r="S417" s="514">
        <f t="shared" si="15"/>
        <v>-0.90000000000000036</v>
      </c>
      <c r="T417" s="513" t="str">
        <f t="shared" si="11"/>
        <v/>
      </c>
      <c r="U417" s="501" t="str">
        <f t="shared" si="16"/>
        <v/>
      </c>
      <c r="V417" s="503" t="str">
        <f t="shared" si="12"/>
        <v/>
      </c>
      <c r="W417" s="514">
        <f t="shared" si="13"/>
        <v>12.4</v>
      </c>
      <c r="X417" s="628" t="str">
        <f t="shared" si="14"/>
        <v/>
      </c>
      <c r="AT417" s="254"/>
      <c r="AV417" s="216"/>
      <c r="AW417" s="332"/>
      <c r="AY417" s="255"/>
    </row>
    <row r="418" spans="2:51" x14ac:dyDescent="0.25">
      <c r="B418" s="332">
        <v>12.3</v>
      </c>
      <c r="C418" s="332">
        <v>77</v>
      </c>
      <c r="D418" s="332">
        <v>12.3</v>
      </c>
      <c r="E418" s="332">
        <v>9.6999999999999993</v>
      </c>
      <c r="F418" s="332">
        <v>14.8</v>
      </c>
      <c r="G418" s="332">
        <v>311</v>
      </c>
      <c r="H418" s="332">
        <v>999.8</v>
      </c>
      <c r="I418" s="332">
        <v>0</v>
      </c>
      <c r="J418" s="332">
        <v>0</v>
      </c>
      <c r="K418" s="332">
        <v>0.2</v>
      </c>
      <c r="L418" s="332">
        <v>27.7</v>
      </c>
      <c r="M418" s="332">
        <v>77.7</v>
      </c>
      <c r="N418" s="496">
        <v>170</v>
      </c>
      <c r="O418" s="496">
        <v>11.4</v>
      </c>
      <c r="P418" s="496">
        <v>12.3</v>
      </c>
      <c r="Q418" s="497">
        <v>0.28402777777777799</v>
      </c>
      <c r="R418" s="496"/>
      <c r="S418" s="514">
        <f t="shared" si="15"/>
        <v>-0.90000000000000036</v>
      </c>
      <c r="T418" s="513" t="str">
        <f t="shared" si="11"/>
        <v/>
      </c>
      <c r="U418" s="501" t="str">
        <f t="shared" si="16"/>
        <v/>
      </c>
      <c r="V418" s="503" t="str">
        <f t="shared" si="12"/>
        <v/>
      </c>
      <c r="W418" s="514">
        <f t="shared" si="13"/>
        <v>12.3</v>
      </c>
      <c r="X418" s="628" t="str">
        <f t="shared" si="14"/>
        <v/>
      </c>
      <c r="AT418" s="254"/>
      <c r="AV418" s="216"/>
      <c r="AW418" s="332"/>
      <c r="AY418" s="255"/>
    </row>
    <row r="419" spans="2:51" x14ac:dyDescent="0.25">
      <c r="B419" s="332">
        <v>12.2</v>
      </c>
      <c r="C419" s="332">
        <v>77</v>
      </c>
      <c r="D419" s="332">
        <v>12.2</v>
      </c>
      <c r="E419" s="332">
        <v>10.4</v>
      </c>
      <c r="F419" s="332">
        <v>18.399999999999999</v>
      </c>
      <c r="G419" s="332">
        <v>49</v>
      </c>
      <c r="H419" s="332">
        <v>999.5</v>
      </c>
      <c r="I419" s="332">
        <v>0</v>
      </c>
      <c r="J419" s="332">
        <v>0.3</v>
      </c>
      <c r="K419" s="332">
        <v>0.5</v>
      </c>
      <c r="L419" s="332">
        <v>28</v>
      </c>
      <c r="M419" s="332">
        <v>78</v>
      </c>
      <c r="N419" s="496">
        <v>170.3</v>
      </c>
      <c r="O419" s="496">
        <v>11.3</v>
      </c>
      <c r="P419" s="496">
        <v>12.2</v>
      </c>
      <c r="Q419" s="497">
        <v>0.28472222222222199</v>
      </c>
      <c r="R419" s="496"/>
      <c r="S419" s="514">
        <f t="shared" si="15"/>
        <v>-0.89999999999999858</v>
      </c>
      <c r="T419" s="513" t="str">
        <f t="shared" si="11"/>
        <v/>
      </c>
      <c r="U419" s="501">
        <f t="shared" si="16"/>
        <v>60</v>
      </c>
      <c r="V419" s="503" t="str">
        <f t="shared" si="12"/>
        <v/>
      </c>
      <c r="W419" s="514">
        <f t="shared" si="13"/>
        <v>12.2</v>
      </c>
      <c r="X419" s="628" t="str">
        <f t="shared" si="14"/>
        <v/>
      </c>
      <c r="AT419" s="254"/>
      <c r="AV419" s="216"/>
      <c r="AW419" s="332"/>
      <c r="AY419" s="255"/>
    </row>
    <row r="420" spans="2:51" x14ac:dyDescent="0.25">
      <c r="B420" s="332">
        <v>12.1</v>
      </c>
      <c r="C420" s="332">
        <v>79</v>
      </c>
      <c r="D420" s="332">
        <v>12.1</v>
      </c>
      <c r="E420" s="332">
        <v>9.6999999999999993</v>
      </c>
      <c r="F420" s="332">
        <v>11.2</v>
      </c>
      <c r="G420" s="332">
        <v>66</v>
      </c>
      <c r="H420" s="332">
        <v>999.6</v>
      </c>
      <c r="I420" s="332">
        <v>0</v>
      </c>
      <c r="J420" s="332">
        <v>0.3</v>
      </c>
      <c r="K420" s="332">
        <v>0.5</v>
      </c>
      <c r="L420" s="332">
        <v>28</v>
      </c>
      <c r="M420" s="332">
        <v>78</v>
      </c>
      <c r="N420" s="496">
        <v>170.3</v>
      </c>
      <c r="O420" s="496">
        <v>11.2</v>
      </c>
      <c r="P420" s="496">
        <v>12.1</v>
      </c>
      <c r="Q420" s="497">
        <v>0.28541666666666698</v>
      </c>
      <c r="R420" s="496"/>
      <c r="S420" s="514">
        <f t="shared" si="15"/>
        <v>-0.90000000000000036</v>
      </c>
      <c r="T420" s="513" t="str">
        <f t="shared" si="11"/>
        <v/>
      </c>
      <c r="U420" s="501">
        <f t="shared" si="16"/>
        <v>60</v>
      </c>
      <c r="V420" s="503" t="str">
        <f t="shared" si="12"/>
        <v/>
      </c>
      <c r="W420" s="514">
        <f t="shared" si="13"/>
        <v>12.1</v>
      </c>
      <c r="X420" s="628" t="str">
        <f t="shared" si="14"/>
        <v/>
      </c>
      <c r="AT420" s="254"/>
      <c r="AV420" s="216"/>
      <c r="AW420" s="332"/>
      <c r="AY420" s="255"/>
    </row>
    <row r="421" spans="2:51" x14ac:dyDescent="0.25">
      <c r="B421" s="332">
        <v>12</v>
      </c>
      <c r="C421" s="332">
        <v>80</v>
      </c>
      <c r="D421" s="332">
        <v>12</v>
      </c>
      <c r="E421" s="332">
        <v>10.4</v>
      </c>
      <c r="F421" s="332">
        <v>13</v>
      </c>
      <c r="G421" s="332">
        <v>355</v>
      </c>
      <c r="H421" s="332">
        <v>999.5</v>
      </c>
      <c r="I421" s="332">
        <v>0</v>
      </c>
      <c r="J421" s="332">
        <v>0.3</v>
      </c>
      <c r="K421" s="332">
        <v>0.5</v>
      </c>
      <c r="L421" s="332">
        <v>28</v>
      </c>
      <c r="M421" s="332">
        <v>78</v>
      </c>
      <c r="N421" s="496">
        <v>170.3</v>
      </c>
      <c r="O421" s="496">
        <v>11.2</v>
      </c>
      <c r="P421" s="496">
        <v>12</v>
      </c>
      <c r="Q421" s="497">
        <v>0.28611111111111098</v>
      </c>
      <c r="R421" s="496"/>
      <c r="S421" s="514">
        <f t="shared" si="15"/>
        <v>-0.80000000000000071</v>
      </c>
      <c r="T421" s="513" t="str">
        <f t="shared" si="11"/>
        <v/>
      </c>
      <c r="U421" s="501">
        <f t="shared" si="16"/>
        <v>60</v>
      </c>
      <c r="V421" s="503" t="str">
        <f t="shared" si="12"/>
        <v/>
      </c>
      <c r="W421" s="514">
        <f t="shared" si="13"/>
        <v>12</v>
      </c>
      <c r="X421" s="628" t="str">
        <f t="shared" si="14"/>
        <v/>
      </c>
      <c r="AT421" s="254"/>
      <c r="AV421" s="216"/>
      <c r="AW421" s="332"/>
      <c r="AY421" s="255"/>
    </row>
    <row r="422" spans="2:51" x14ac:dyDescent="0.25">
      <c r="B422" s="332">
        <v>11.9</v>
      </c>
      <c r="C422" s="332">
        <v>80</v>
      </c>
      <c r="D422" s="332">
        <v>11.9</v>
      </c>
      <c r="E422" s="332">
        <v>3.6</v>
      </c>
      <c r="F422" s="332">
        <v>5.4</v>
      </c>
      <c r="G422" s="332">
        <v>22</v>
      </c>
      <c r="H422" s="332">
        <v>999.5</v>
      </c>
      <c r="I422" s="332">
        <v>0</v>
      </c>
      <c r="J422" s="332">
        <v>0.3</v>
      </c>
      <c r="K422" s="332">
        <v>0.5</v>
      </c>
      <c r="L422" s="332">
        <v>28</v>
      </c>
      <c r="M422" s="332">
        <v>78</v>
      </c>
      <c r="N422" s="496">
        <v>170.3</v>
      </c>
      <c r="O422" s="496">
        <v>11.1</v>
      </c>
      <c r="P422" s="496">
        <v>12</v>
      </c>
      <c r="Q422" s="497">
        <v>0.28680555555555598</v>
      </c>
      <c r="R422" s="496"/>
      <c r="S422" s="514">
        <f t="shared" si="15"/>
        <v>-0.80000000000000071</v>
      </c>
      <c r="T422" s="513" t="str">
        <f t="shared" si="11"/>
        <v/>
      </c>
      <c r="U422" s="501">
        <f t="shared" si="16"/>
        <v>60</v>
      </c>
      <c r="V422" s="503" t="str">
        <f t="shared" si="12"/>
        <v/>
      </c>
      <c r="W422" s="514">
        <f t="shared" si="13"/>
        <v>12</v>
      </c>
      <c r="X422" s="628" t="str">
        <f t="shared" si="14"/>
        <v/>
      </c>
      <c r="AT422" s="254"/>
      <c r="AV422" s="216"/>
      <c r="AW422" s="332"/>
      <c r="AY422" s="255"/>
    </row>
    <row r="423" spans="2:51" x14ac:dyDescent="0.25">
      <c r="B423" s="332">
        <v>11.8</v>
      </c>
      <c r="C423" s="332">
        <v>80</v>
      </c>
      <c r="D423" s="332">
        <v>11.8</v>
      </c>
      <c r="E423" s="332">
        <v>10.8</v>
      </c>
      <c r="F423" s="332">
        <v>16.600000000000001</v>
      </c>
      <c r="G423" s="332">
        <v>356</v>
      </c>
      <c r="H423" s="332">
        <v>999.4</v>
      </c>
      <c r="I423" s="332">
        <v>0</v>
      </c>
      <c r="J423" s="332">
        <v>0.3</v>
      </c>
      <c r="K423" s="332">
        <v>0.5</v>
      </c>
      <c r="L423" s="332">
        <v>28</v>
      </c>
      <c r="M423" s="332">
        <v>78</v>
      </c>
      <c r="N423" s="496">
        <v>170.3</v>
      </c>
      <c r="O423" s="496">
        <v>11</v>
      </c>
      <c r="P423" s="496">
        <v>11.9</v>
      </c>
      <c r="Q423" s="497">
        <v>0.28749999999999998</v>
      </c>
      <c r="R423" s="496"/>
      <c r="S423" s="514">
        <f t="shared" si="15"/>
        <v>-0.80000000000000071</v>
      </c>
      <c r="T423" s="513" t="str">
        <f t="shared" si="11"/>
        <v/>
      </c>
      <c r="U423" s="501">
        <f t="shared" si="16"/>
        <v>60</v>
      </c>
      <c r="V423" s="503" t="str">
        <f t="shared" si="12"/>
        <v/>
      </c>
      <c r="W423" s="514">
        <f t="shared" si="13"/>
        <v>11.9</v>
      </c>
      <c r="X423" s="628" t="str">
        <f t="shared" si="14"/>
        <v/>
      </c>
      <c r="AT423" s="254"/>
      <c r="AV423" s="216"/>
      <c r="AW423" s="332"/>
      <c r="AY423" s="255"/>
    </row>
    <row r="424" spans="2:51" x14ac:dyDescent="0.25">
      <c r="B424" s="332">
        <v>11.8</v>
      </c>
      <c r="C424" s="332">
        <v>81</v>
      </c>
      <c r="D424" s="332">
        <v>11.8</v>
      </c>
      <c r="E424" s="332">
        <v>6.1</v>
      </c>
      <c r="F424" s="332">
        <v>9.4</v>
      </c>
      <c r="G424" s="332">
        <v>88</v>
      </c>
      <c r="H424" s="332">
        <v>999.5</v>
      </c>
      <c r="I424" s="332">
        <v>0</v>
      </c>
      <c r="J424" s="332">
        <v>0.3</v>
      </c>
      <c r="K424" s="332">
        <v>0.5</v>
      </c>
      <c r="L424" s="332">
        <v>28</v>
      </c>
      <c r="M424" s="332">
        <v>78</v>
      </c>
      <c r="N424" s="496">
        <v>170.3</v>
      </c>
      <c r="O424" s="496">
        <v>10.9</v>
      </c>
      <c r="P424" s="496">
        <v>11.8</v>
      </c>
      <c r="Q424" s="497">
        <v>0.28819444444444398</v>
      </c>
      <c r="R424" s="496"/>
      <c r="S424" s="514">
        <f t="shared" si="15"/>
        <v>-0.90000000000000036</v>
      </c>
      <c r="T424" s="513" t="str">
        <f t="shared" si="11"/>
        <v/>
      </c>
      <c r="U424" s="501">
        <f t="shared" si="16"/>
        <v>60</v>
      </c>
      <c r="V424" s="503" t="str">
        <f t="shared" si="12"/>
        <v/>
      </c>
      <c r="W424" s="514">
        <f t="shared" si="13"/>
        <v>11.8</v>
      </c>
      <c r="X424" s="628" t="str">
        <f t="shared" si="14"/>
        <v/>
      </c>
      <c r="AT424" s="254"/>
      <c r="AV424" s="216"/>
      <c r="AW424" s="332"/>
      <c r="AY424" s="255"/>
    </row>
    <row r="425" spans="2:51" x14ac:dyDescent="0.25">
      <c r="B425" s="332">
        <v>11.8</v>
      </c>
      <c r="C425" s="332">
        <v>81</v>
      </c>
      <c r="D425" s="332">
        <v>11.8</v>
      </c>
      <c r="E425" s="332">
        <v>11.9</v>
      </c>
      <c r="F425" s="332">
        <v>14.8</v>
      </c>
      <c r="G425" s="332">
        <v>15</v>
      </c>
      <c r="H425" s="332">
        <v>999.4</v>
      </c>
      <c r="I425" s="332">
        <v>0</v>
      </c>
      <c r="J425" s="332">
        <v>0.3</v>
      </c>
      <c r="K425" s="332">
        <v>0.5</v>
      </c>
      <c r="L425" s="332">
        <v>28</v>
      </c>
      <c r="M425" s="332">
        <v>78</v>
      </c>
      <c r="N425" s="496">
        <v>170.3</v>
      </c>
      <c r="O425" s="496">
        <v>10.9</v>
      </c>
      <c r="P425" s="496">
        <v>11.7</v>
      </c>
      <c r="Q425" s="497">
        <v>0.28888888888888897</v>
      </c>
      <c r="R425" s="496"/>
      <c r="S425" s="514">
        <f t="shared" si="15"/>
        <v>-0.90000000000000036</v>
      </c>
      <c r="T425" s="513" t="str">
        <f t="shared" si="11"/>
        <v/>
      </c>
      <c r="U425" s="501">
        <f t="shared" si="16"/>
        <v>60</v>
      </c>
      <c r="V425" s="503" t="str">
        <f t="shared" si="12"/>
        <v/>
      </c>
      <c r="W425" s="514">
        <f t="shared" si="13"/>
        <v>11.7</v>
      </c>
      <c r="X425" s="628" t="str">
        <f t="shared" si="14"/>
        <v/>
      </c>
      <c r="AT425" s="254"/>
      <c r="AV425" s="216"/>
      <c r="AW425" s="332"/>
      <c r="AY425" s="255"/>
    </row>
    <row r="426" spans="2:51" x14ac:dyDescent="0.25">
      <c r="B426" s="332">
        <v>11.8</v>
      </c>
      <c r="C426" s="332">
        <v>82</v>
      </c>
      <c r="D426" s="332">
        <v>11.8</v>
      </c>
      <c r="E426" s="332">
        <v>8.6</v>
      </c>
      <c r="F426" s="332">
        <v>14.8</v>
      </c>
      <c r="G426" s="332">
        <v>54</v>
      </c>
      <c r="H426" s="332">
        <v>999.6</v>
      </c>
      <c r="I426" s="332">
        <v>0</v>
      </c>
      <c r="J426" s="332">
        <v>0.3</v>
      </c>
      <c r="K426" s="332">
        <v>0.5</v>
      </c>
      <c r="L426" s="332">
        <v>28</v>
      </c>
      <c r="M426" s="332">
        <v>78</v>
      </c>
      <c r="N426" s="496">
        <v>170.3</v>
      </c>
      <c r="O426" s="496">
        <v>10.8</v>
      </c>
      <c r="P426" s="496">
        <v>11.7</v>
      </c>
      <c r="Q426" s="497">
        <v>0.28958333333333303</v>
      </c>
      <c r="R426" s="496"/>
      <c r="S426" s="514">
        <f t="shared" si="15"/>
        <v>-1</v>
      </c>
      <c r="T426" s="513" t="str">
        <f t="shared" si="11"/>
        <v/>
      </c>
      <c r="U426" s="501">
        <f t="shared" si="16"/>
        <v>60</v>
      </c>
      <c r="V426" s="503" t="str">
        <f t="shared" si="12"/>
        <v/>
      </c>
      <c r="W426" s="514">
        <f t="shared" si="13"/>
        <v>11.7</v>
      </c>
      <c r="X426" s="628" t="str">
        <f t="shared" si="14"/>
        <v/>
      </c>
      <c r="AT426" s="254"/>
      <c r="AV426" s="216"/>
      <c r="AW426" s="332"/>
      <c r="AY426" s="255"/>
    </row>
    <row r="427" spans="2:51" x14ac:dyDescent="0.25">
      <c r="B427" s="332">
        <v>11.7</v>
      </c>
      <c r="C427" s="332">
        <v>82</v>
      </c>
      <c r="D427" s="332">
        <v>11.7</v>
      </c>
      <c r="E427" s="332">
        <v>7.9</v>
      </c>
      <c r="F427" s="332">
        <v>11.2</v>
      </c>
      <c r="G427" s="332">
        <v>354</v>
      </c>
      <c r="H427" s="332">
        <v>999.6</v>
      </c>
      <c r="I427" s="332">
        <v>0</v>
      </c>
      <c r="J427" s="332">
        <v>0.3</v>
      </c>
      <c r="K427" s="332">
        <v>0.5</v>
      </c>
      <c r="L427" s="332">
        <v>28</v>
      </c>
      <c r="M427" s="332">
        <v>78</v>
      </c>
      <c r="N427" s="496">
        <v>170.3</v>
      </c>
      <c r="O427" s="496">
        <v>10.8</v>
      </c>
      <c r="P427" s="496">
        <v>11.7</v>
      </c>
      <c r="Q427" s="497">
        <v>0.29027777777777802</v>
      </c>
      <c r="R427" s="496"/>
      <c r="S427" s="514">
        <f t="shared" si="15"/>
        <v>-0.89999999999999858</v>
      </c>
      <c r="T427" s="513" t="str">
        <f t="shared" si="11"/>
        <v/>
      </c>
      <c r="U427" s="501">
        <f t="shared" si="16"/>
        <v>60</v>
      </c>
      <c r="V427" s="503" t="str">
        <f t="shared" si="12"/>
        <v/>
      </c>
      <c r="W427" s="514">
        <f t="shared" si="13"/>
        <v>11.7</v>
      </c>
      <c r="X427" s="628" t="str">
        <f t="shared" si="14"/>
        <v/>
      </c>
      <c r="AT427" s="254"/>
      <c r="AV427" s="216"/>
      <c r="AW427" s="332"/>
      <c r="AY427" s="255"/>
    </row>
    <row r="428" spans="2:51" x14ac:dyDescent="0.25">
      <c r="B428" s="332">
        <v>11.7</v>
      </c>
      <c r="C428" s="332">
        <v>82</v>
      </c>
      <c r="D428" s="332">
        <v>11.7</v>
      </c>
      <c r="E428" s="332">
        <v>9.4</v>
      </c>
      <c r="F428" s="332">
        <v>14.8</v>
      </c>
      <c r="G428" s="332">
        <v>40</v>
      </c>
      <c r="H428" s="332">
        <v>999.2</v>
      </c>
      <c r="I428" s="332">
        <v>0</v>
      </c>
      <c r="J428" s="332">
        <v>0.3</v>
      </c>
      <c r="K428" s="332">
        <v>0.5</v>
      </c>
      <c r="L428" s="332">
        <v>28</v>
      </c>
      <c r="M428" s="332">
        <v>78</v>
      </c>
      <c r="N428" s="496">
        <v>170.3</v>
      </c>
      <c r="O428" s="496">
        <v>10.7</v>
      </c>
      <c r="P428" s="496">
        <v>11.6</v>
      </c>
      <c r="Q428" s="497">
        <v>0.29097222222222202</v>
      </c>
      <c r="R428" s="496"/>
      <c r="S428" s="514">
        <f t="shared" si="15"/>
        <v>-1</v>
      </c>
      <c r="T428" s="513" t="str">
        <f t="shared" si="11"/>
        <v/>
      </c>
      <c r="U428" s="501">
        <f t="shared" si="16"/>
        <v>60</v>
      </c>
      <c r="V428" s="503" t="str">
        <f t="shared" si="12"/>
        <v/>
      </c>
      <c r="W428" s="514">
        <f t="shared" si="13"/>
        <v>11.6</v>
      </c>
      <c r="X428" s="628" t="str">
        <f t="shared" si="14"/>
        <v/>
      </c>
      <c r="AT428" s="254"/>
      <c r="AV428" s="216"/>
      <c r="AW428" s="332"/>
      <c r="AY428" s="255"/>
    </row>
    <row r="429" spans="2:51" x14ac:dyDescent="0.25">
      <c r="B429" s="332">
        <v>11.7</v>
      </c>
      <c r="C429" s="332">
        <v>82</v>
      </c>
      <c r="D429" s="332">
        <v>11.7</v>
      </c>
      <c r="E429" s="332">
        <v>9.4</v>
      </c>
      <c r="F429" s="332">
        <v>14.8</v>
      </c>
      <c r="G429" s="332">
        <v>28</v>
      </c>
      <c r="H429" s="332">
        <v>999.4</v>
      </c>
      <c r="I429" s="332">
        <v>0</v>
      </c>
      <c r="J429" s="332">
        <v>0.3</v>
      </c>
      <c r="K429" s="332">
        <v>0.5</v>
      </c>
      <c r="L429" s="332">
        <v>28</v>
      </c>
      <c r="M429" s="332">
        <v>78</v>
      </c>
      <c r="N429" s="496">
        <v>170.3</v>
      </c>
      <c r="O429" s="496">
        <v>10.7</v>
      </c>
      <c r="P429" s="496">
        <v>11.5</v>
      </c>
      <c r="Q429" s="497">
        <v>0.29166666666666702</v>
      </c>
      <c r="R429" s="496"/>
      <c r="S429" s="514">
        <f t="shared" si="15"/>
        <v>-1</v>
      </c>
      <c r="T429" s="513" t="str">
        <f t="shared" si="11"/>
        <v/>
      </c>
      <c r="U429" s="501">
        <f t="shared" si="16"/>
        <v>60</v>
      </c>
      <c r="V429" s="503" t="str">
        <f t="shared" si="12"/>
        <v/>
      </c>
      <c r="W429" s="514">
        <f t="shared" si="13"/>
        <v>11.5</v>
      </c>
      <c r="X429" s="628" t="str">
        <f t="shared" si="14"/>
        <v/>
      </c>
      <c r="AT429" s="254"/>
      <c r="AV429" s="216"/>
      <c r="AW429" s="332"/>
      <c r="AY429" s="255"/>
    </row>
    <row r="430" spans="2:51" x14ac:dyDescent="0.25">
      <c r="B430" s="332">
        <v>11.8</v>
      </c>
      <c r="C430" s="332">
        <v>82</v>
      </c>
      <c r="D430" s="332">
        <v>11.8</v>
      </c>
      <c r="E430" s="332">
        <v>9.4</v>
      </c>
      <c r="F430" s="332">
        <v>13</v>
      </c>
      <c r="G430" s="332">
        <v>38</v>
      </c>
      <c r="H430" s="332">
        <v>999.2</v>
      </c>
      <c r="I430" s="332">
        <v>0</v>
      </c>
      <c r="J430" s="332">
        <v>0.3</v>
      </c>
      <c r="K430" s="332">
        <v>0.5</v>
      </c>
      <c r="L430" s="332">
        <v>28</v>
      </c>
      <c r="M430" s="332">
        <v>78</v>
      </c>
      <c r="N430" s="496">
        <v>170.3</v>
      </c>
      <c r="O430" s="496">
        <v>10.7</v>
      </c>
      <c r="P430" s="496">
        <v>11.5</v>
      </c>
      <c r="Q430" s="497">
        <v>0.29236111111111102</v>
      </c>
      <c r="R430" s="496"/>
      <c r="S430" s="514">
        <f t="shared" si="15"/>
        <v>-1.1000000000000014</v>
      </c>
      <c r="T430" s="513" t="str">
        <f t="shared" si="11"/>
        <v/>
      </c>
      <c r="U430" s="501">
        <f t="shared" si="16"/>
        <v>60</v>
      </c>
      <c r="V430" s="503" t="str">
        <f t="shared" si="12"/>
        <v/>
      </c>
      <c r="W430" s="514">
        <f t="shared" si="13"/>
        <v>11.5</v>
      </c>
      <c r="X430" s="628" t="str">
        <f t="shared" si="14"/>
        <v/>
      </c>
      <c r="AT430" s="254"/>
      <c r="AV430" s="216"/>
      <c r="AW430" s="332"/>
      <c r="AY430" s="255"/>
    </row>
    <row r="431" spans="2:51" x14ac:dyDescent="0.25">
      <c r="B431" s="332">
        <v>11.8</v>
      </c>
      <c r="C431" s="332">
        <v>82</v>
      </c>
      <c r="D431" s="332">
        <v>11.8</v>
      </c>
      <c r="E431" s="332">
        <v>10.8</v>
      </c>
      <c r="F431" s="332">
        <v>18.399999999999999</v>
      </c>
      <c r="G431" s="332">
        <v>20</v>
      </c>
      <c r="H431" s="332">
        <v>999.3</v>
      </c>
      <c r="I431" s="332">
        <v>0</v>
      </c>
      <c r="J431" s="332">
        <v>0.3</v>
      </c>
      <c r="K431" s="332">
        <v>0.5</v>
      </c>
      <c r="L431" s="332">
        <v>28</v>
      </c>
      <c r="M431" s="332">
        <v>78</v>
      </c>
      <c r="N431" s="496">
        <v>170.3</v>
      </c>
      <c r="O431" s="496">
        <v>10.7</v>
      </c>
      <c r="P431" s="496">
        <v>11.5</v>
      </c>
      <c r="Q431" s="497">
        <v>0.29305555555555601</v>
      </c>
      <c r="R431" s="496"/>
      <c r="S431" s="514">
        <f t="shared" si="15"/>
        <v>-1.1000000000000014</v>
      </c>
      <c r="T431" s="513" t="str">
        <f t="shared" si="11"/>
        <v/>
      </c>
      <c r="U431" s="501">
        <f t="shared" si="16"/>
        <v>60</v>
      </c>
      <c r="V431" s="503" t="str">
        <f t="shared" si="12"/>
        <v/>
      </c>
      <c r="W431" s="514">
        <f t="shared" si="13"/>
        <v>11.5</v>
      </c>
      <c r="X431" s="628" t="str">
        <f t="shared" si="14"/>
        <v/>
      </c>
      <c r="AT431" s="254"/>
      <c r="AV431" s="216"/>
      <c r="AW431" s="332"/>
      <c r="AY431" s="255"/>
    </row>
    <row r="432" spans="2:51" x14ac:dyDescent="0.25">
      <c r="B432" s="332">
        <v>11.8</v>
      </c>
      <c r="C432" s="332">
        <v>82</v>
      </c>
      <c r="D432" s="332">
        <v>11.8</v>
      </c>
      <c r="E432" s="332">
        <v>7.9</v>
      </c>
      <c r="F432" s="332">
        <v>14.8</v>
      </c>
      <c r="G432" s="332">
        <v>15</v>
      </c>
      <c r="H432" s="332">
        <v>999.2</v>
      </c>
      <c r="I432" s="332">
        <v>0</v>
      </c>
      <c r="J432" s="332">
        <v>0.3</v>
      </c>
      <c r="K432" s="332">
        <v>0.5</v>
      </c>
      <c r="L432" s="332">
        <v>28</v>
      </c>
      <c r="M432" s="332">
        <v>78</v>
      </c>
      <c r="N432" s="496">
        <v>170.3</v>
      </c>
      <c r="O432" s="496">
        <v>10.6</v>
      </c>
      <c r="P432" s="496">
        <v>11.5</v>
      </c>
      <c r="Q432" s="497">
        <v>0.29375000000000001</v>
      </c>
      <c r="R432" s="496"/>
      <c r="S432" s="514">
        <f t="shared" si="15"/>
        <v>-1.2000000000000011</v>
      </c>
      <c r="T432" s="513" t="str">
        <f t="shared" si="11"/>
        <v/>
      </c>
      <c r="U432" s="501">
        <f t="shared" si="16"/>
        <v>60</v>
      </c>
      <c r="V432" s="503" t="str">
        <f t="shared" si="12"/>
        <v/>
      </c>
      <c r="W432" s="514">
        <f t="shared" si="13"/>
        <v>11.5</v>
      </c>
      <c r="X432" s="628" t="str">
        <f t="shared" si="14"/>
        <v/>
      </c>
      <c r="AT432" s="254"/>
      <c r="AV432" s="216"/>
      <c r="AW432" s="332"/>
      <c r="AY432" s="255"/>
    </row>
    <row r="433" spans="2:51" x14ac:dyDescent="0.25">
      <c r="B433" s="332">
        <v>11.9</v>
      </c>
      <c r="C433" s="332">
        <v>82</v>
      </c>
      <c r="D433" s="332">
        <v>11.9</v>
      </c>
      <c r="E433" s="332">
        <v>13</v>
      </c>
      <c r="F433" s="332">
        <v>22</v>
      </c>
      <c r="G433" s="332">
        <v>9</v>
      </c>
      <c r="H433" s="332">
        <v>999.1</v>
      </c>
      <c r="I433" s="332">
        <v>0</v>
      </c>
      <c r="J433" s="332">
        <v>0.3</v>
      </c>
      <c r="K433" s="332">
        <v>0.5</v>
      </c>
      <c r="L433" s="332">
        <v>28</v>
      </c>
      <c r="M433" s="332">
        <v>78</v>
      </c>
      <c r="N433" s="496">
        <v>170.3</v>
      </c>
      <c r="O433" s="496">
        <v>10.6</v>
      </c>
      <c r="P433" s="496">
        <v>11.5</v>
      </c>
      <c r="Q433" s="497">
        <v>0.29444444444444401</v>
      </c>
      <c r="R433" s="496"/>
      <c r="S433" s="514">
        <f t="shared" si="15"/>
        <v>-1.3000000000000007</v>
      </c>
      <c r="T433" s="513" t="str">
        <f t="shared" si="11"/>
        <v/>
      </c>
      <c r="U433" s="501">
        <f t="shared" si="16"/>
        <v>60</v>
      </c>
      <c r="V433" s="503" t="str">
        <f t="shared" si="12"/>
        <v/>
      </c>
      <c r="W433" s="514">
        <f t="shared" si="13"/>
        <v>11.5</v>
      </c>
      <c r="X433" s="628" t="str">
        <f t="shared" si="14"/>
        <v/>
      </c>
      <c r="AT433" s="254"/>
      <c r="AV433" s="216"/>
      <c r="AW433" s="332"/>
      <c r="AY433" s="255"/>
    </row>
    <row r="434" spans="2:51" x14ac:dyDescent="0.25">
      <c r="B434" s="332">
        <v>11.9</v>
      </c>
      <c r="C434" s="332">
        <v>82</v>
      </c>
      <c r="D434" s="332">
        <v>11.9</v>
      </c>
      <c r="E434" s="332">
        <v>6.5</v>
      </c>
      <c r="F434" s="332">
        <v>11.2</v>
      </c>
      <c r="G434" s="332">
        <v>39</v>
      </c>
      <c r="H434" s="332">
        <v>999.3</v>
      </c>
      <c r="I434" s="332">
        <v>0</v>
      </c>
      <c r="J434" s="332">
        <v>0.3</v>
      </c>
      <c r="K434" s="332">
        <v>0.5</v>
      </c>
      <c r="L434" s="332">
        <v>28</v>
      </c>
      <c r="M434" s="332">
        <v>78</v>
      </c>
      <c r="N434" s="496">
        <v>170.3</v>
      </c>
      <c r="O434" s="496">
        <v>10.6</v>
      </c>
      <c r="P434" s="496">
        <v>11.4</v>
      </c>
      <c r="Q434" s="497">
        <v>0.29513888888888901</v>
      </c>
      <c r="R434" s="496"/>
      <c r="S434" s="514">
        <f t="shared" si="15"/>
        <v>-1.3000000000000007</v>
      </c>
      <c r="T434" s="513" t="str">
        <f t="shared" ref="T434:T497" si="17">IF(I434&gt;4000,60,"")</f>
        <v/>
      </c>
      <c r="U434" s="501">
        <f t="shared" si="16"/>
        <v>60</v>
      </c>
      <c r="V434" s="503" t="str">
        <f t="shared" ref="V434:V497" si="18">IF(O434&gt;B434+2,60,"")</f>
        <v/>
      </c>
      <c r="W434" s="514">
        <f t="shared" ref="W434:W497" si="19">MAX(O434:P434)</f>
        <v>11.4</v>
      </c>
      <c r="X434" s="628" t="str">
        <f t="shared" ref="X434:X497" si="20">IF(W434&gt;B434+3,60,"")</f>
        <v/>
      </c>
      <c r="AT434" s="254"/>
      <c r="AV434" s="216"/>
      <c r="AW434" s="332"/>
      <c r="AY434" s="255"/>
    </row>
    <row r="435" spans="2:51" x14ac:dyDescent="0.25">
      <c r="B435" s="332">
        <v>11.9</v>
      </c>
      <c r="C435" s="332">
        <v>81</v>
      </c>
      <c r="D435" s="332">
        <v>11.9</v>
      </c>
      <c r="E435" s="332">
        <v>10.8</v>
      </c>
      <c r="F435" s="332">
        <v>16.600000000000001</v>
      </c>
      <c r="G435" s="332">
        <v>38</v>
      </c>
      <c r="H435" s="332">
        <v>999.2</v>
      </c>
      <c r="I435" s="332">
        <v>0</v>
      </c>
      <c r="J435" s="332">
        <v>0.3</v>
      </c>
      <c r="K435" s="332">
        <v>0.5</v>
      </c>
      <c r="L435" s="332">
        <v>28</v>
      </c>
      <c r="M435" s="332">
        <v>78</v>
      </c>
      <c r="N435" s="496">
        <v>170.3</v>
      </c>
      <c r="O435" s="496">
        <v>10.6</v>
      </c>
      <c r="P435" s="496">
        <v>11.4</v>
      </c>
      <c r="Q435" s="497">
        <v>0.295833333333333</v>
      </c>
      <c r="R435" s="496"/>
      <c r="S435" s="514">
        <f t="shared" si="15"/>
        <v>-1.3000000000000007</v>
      </c>
      <c r="T435" s="513" t="str">
        <f t="shared" si="17"/>
        <v/>
      </c>
      <c r="U435" s="501">
        <f t="shared" si="16"/>
        <v>60</v>
      </c>
      <c r="V435" s="503" t="str">
        <f t="shared" si="18"/>
        <v/>
      </c>
      <c r="W435" s="514">
        <f t="shared" si="19"/>
        <v>11.4</v>
      </c>
      <c r="X435" s="628" t="str">
        <f t="shared" si="20"/>
        <v/>
      </c>
      <c r="AT435" s="254"/>
      <c r="AV435" s="216"/>
      <c r="AW435" s="332"/>
      <c r="AY435" s="255"/>
    </row>
    <row r="436" spans="2:51" x14ac:dyDescent="0.25">
      <c r="B436" s="332">
        <v>11.9</v>
      </c>
      <c r="C436" s="332">
        <v>81</v>
      </c>
      <c r="D436" s="332">
        <v>11.9</v>
      </c>
      <c r="E436" s="332">
        <v>8.6</v>
      </c>
      <c r="F436" s="332">
        <v>16.600000000000001</v>
      </c>
      <c r="G436" s="332">
        <v>303</v>
      </c>
      <c r="H436" s="332">
        <v>999.5</v>
      </c>
      <c r="I436" s="332">
        <v>0</v>
      </c>
      <c r="J436" s="332">
        <v>0.3</v>
      </c>
      <c r="K436" s="332">
        <v>0.5</v>
      </c>
      <c r="L436" s="332">
        <v>28</v>
      </c>
      <c r="M436" s="332">
        <v>78</v>
      </c>
      <c r="N436" s="496">
        <v>170.3</v>
      </c>
      <c r="O436" s="496">
        <v>10.6</v>
      </c>
      <c r="P436" s="496">
        <v>11.4</v>
      </c>
      <c r="Q436" s="497">
        <v>0.296527777777778</v>
      </c>
      <c r="R436" s="496"/>
      <c r="S436" s="514">
        <f t="shared" si="15"/>
        <v>-1.3000000000000007</v>
      </c>
      <c r="T436" s="513" t="str">
        <f t="shared" si="17"/>
        <v/>
      </c>
      <c r="U436" s="501">
        <f t="shared" si="16"/>
        <v>60</v>
      </c>
      <c r="V436" s="503" t="str">
        <f t="shared" si="18"/>
        <v/>
      </c>
      <c r="W436" s="514">
        <f t="shared" si="19"/>
        <v>11.4</v>
      </c>
      <c r="X436" s="628" t="str">
        <f t="shared" si="20"/>
        <v/>
      </c>
      <c r="AT436" s="254"/>
      <c r="AV436" s="216"/>
      <c r="AW436" s="332"/>
      <c r="AY436" s="255"/>
    </row>
    <row r="437" spans="2:51" x14ac:dyDescent="0.25">
      <c r="B437" s="332">
        <v>12</v>
      </c>
      <c r="C437" s="332">
        <v>81</v>
      </c>
      <c r="D437" s="332">
        <v>12</v>
      </c>
      <c r="E437" s="332">
        <v>7.9</v>
      </c>
      <c r="F437" s="332">
        <v>11.2</v>
      </c>
      <c r="G437" s="332">
        <v>351</v>
      </c>
      <c r="H437" s="332">
        <v>999.2</v>
      </c>
      <c r="I437" s="332">
        <v>0</v>
      </c>
      <c r="J437" s="332">
        <v>0.3</v>
      </c>
      <c r="K437" s="332">
        <v>0.5</v>
      </c>
      <c r="L437" s="332">
        <v>28</v>
      </c>
      <c r="M437" s="332">
        <v>78</v>
      </c>
      <c r="N437" s="496">
        <v>170.3</v>
      </c>
      <c r="O437" s="496">
        <v>10.6</v>
      </c>
      <c r="P437" s="496">
        <v>11.4</v>
      </c>
      <c r="Q437" s="497">
        <v>0.297222222222222</v>
      </c>
      <c r="R437" s="496"/>
      <c r="S437" s="514">
        <f t="shared" si="15"/>
        <v>-1.4000000000000004</v>
      </c>
      <c r="T437" s="513" t="str">
        <f t="shared" si="17"/>
        <v/>
      </c>
      <c r="U437" s="501">
        <f t="shared" si="16"/>
        <v>60</v>
      </c>
      <c r="V437" s="503" t="str">
        <f t="shared" si="18"/>
        <v/>
      </c>
      <c r="W437" s="514">
        <f t="shared" si="19"/>
        <v>11.4</v>
      </c>
      <c r="X437" s="628" t="str">
        <f t="shared" si="20"/>
        <v/>
      </c>
      <c r="AT437" s="254"/>
      <c r="AV437" s="216"/>
      <c r="AW437" s="332"/>
      <c r="AY437" s="255"/>
    </row>
    <row r="438" spans="2:51" x14ac:dyDescent="0.25">
      <c r="B438" s="332">
        <v>12</v>
      </c>
      <c r="C438" s="332">
        <v>81</v>
      </c>
      <c r="D438" s="332">
        <v>12</v>
      </c>
      <c r="E438" s="332">
        <v>9.6999999999999993</v>
      </c>
      <c r="F438" s="332">
        <v>13</v>
      </c>
      <c r="G438" s="332">
        <v>32</v>
      </c>
      <c r="H438" s="332">
        <v>999.4</v>
      </c>
      <c r="I438" s="332">
        <v>0</v>
      </c>
      <c r="J438" s="332">
        <v>0.3</v>
      </c>
      <c r="K438" s="332">
        <v>0.5</v>
      </c>
      <c r="L438" s="332">
        <v>28</v>
      </c>
      <c r="M438" s="332">
        <v>78</v>
      </c>
      <c r="N438" s="496">
        <v>170.3</v>
      </c>
      <c r="O438" s="496">
        <v>10.6</v>
      </c>
      <c r="P438" s="496">
        <v>11.4</v>
      </c>
      <c r="Q438" s="497">
        <v>0.297916666666667</v>
      </c>
      <c r="R438" s="496"/>
      <c r="S438" s="514">
        <f t="shared" si="15"/>
        <v>-1.4000000000000004</v>
      </c>
      <c r="T438" s="513" t="str">
        <f t="shared" si="17"/>
        <v/>
      </c>
      <c r="U438" s="501">
        <f t="shared" si="16"/>
        <v>60</v>
      </c>
      <c r="V438" s="503" t="str">
        <f t="shared" si="18"/>
        <v/>
      </c>
      <c r="W438" s="514">
        <f t="shared" si="19"/>
        <v>11.4</v>
      </c>
      <c r="X438" s="628" t="str">
        <f t="shared" si="20"/>
        <v/>
      </c>
      <c r="AT438" s="254"/>
      <c r="AV438" s="216"/>
      <c r="AW438" s="332"/>
      <c r="AY438" s="255"/>
    </row>
    <row r="439" spans="2:51" x14ac:dyDescent="0.25">
      <c r="B439" s="332">
        <v>12</v>
      </c>
      <c r="C439" s="332">
        <v>80</v>
      </c>
      <c r="D439" s="332">
        <v>12</v>
      </c>
      <c r="E439" s="332">
        <v>9.4</v>
      </c>
      <c r="F439" s="332">
        <v>13</v>
      </c>
      <c r="G439" s="332">
        <v>344</v>
      </c>
      <c r="H439" s="332">
        <v>999.3</v>
      </c>
      <c r="I439" s="332">
        <v>0</v>
      </c>
      <c r="J439" s="332">
        <v>0.3</v>
      </c>
      <c r="K439" s="332">
        <v>0.5</v>
      </c>
      <c r="L439" s="332">
        <v>28</v>
      </c>
      <c r="M439" s="332">
        <v>78</v>
      </c>
      <c r="N439" s="496">
        <v>170.3</v>
      </c>
      <c r="O439" s="496">
        <v>10.6</v>
      </c>
      <c r="P439" s="496">
        <v>11.4</v>
      </c>
      <c r="Q439" s="497">
        <v>0.29861111111111099</v>
      </c>
      <c r="R439" s="496"/>
      <c r="S439" s="514">
        <f t="shared" si="15"/>
        <v>-1.4000000000000004</v>
      </c>
      <c r="T439" s="513" t="str">
        <f t="shared" si="17"/>
        <v/>
      </c>
      <c r="U439" s="501">
        <f t="shared" si="16"/>
        <v>60</v>
      </c>
      <c r="V439" s="503" t="str">
        <f t="shared" si="18"/>
        <v/>
      </c>
      <c r="W439" s="514">
        <f t="shared" si="19"/>
        <v>11.4</v>
      </c>
      <c r="X439" s="628" t="str">
        <f t="shared" si="20"/>
        <v/>
      </c>
      <c r="AT439" s="254"/>
      <c r="AV439" s="216"/>
      <c r="AW439" s="332"/>
      <c r="AY439" s="255"/>
    </row>
    <row r="440" spans="2:51" x14ac:dyDescent="0.25">
      <c r="B440" s="332">
        <v>12</v>
      </c>
      <c r="C440" s="332">
        <v>80</v>
      </c>
      <c r="D440" s="332">
        <v>12</v>
      </c>
      <c r="E440" s="332">
        <v>10.4</v>
      </c>
      <c r="F440" s="332">
        <v>16.600000000000001</v>
      </c>
      <c r="G440" s="332">
        <v>348</v>
      </c>
      <c r="H440" s="332">
        <v>999.3</v>
      </c>
      <c r="I440" s="332">
        <v>0</v>
      </c>
      <c r="J440" s="332">
        <v>0.3</v>
      </c>
      <c r="K440" s="332">
        <v>0.5</v>
      </c>
      <c r="L440" s="332">
        <v>28</v>
      </c>
      <c r="M440" s="332">
        <v>78</v>
      </c>
      <c r="N440" s="496">
        <v>170.3</v>
      </c>
      <c r="O440" s="496">
        <v>10.6</v>
      </c>
      <c r="P440" s="496">
        <v>11.5</v>
      </c>
      <c r="Q440" s="497">
        <v>0.29930555555555599</v>
      </c>
      <c r="R440" s="496"/>
      <c r="S440" s="514">
        <f t="shared" si="15"/>
        <v>-1.4000000000000004</v>
      </c>
      <c r="T440" s="513" t="str">
        <f t="shared" si="17"/>
        <v/>
      </c>
      <c r="U440" s="501">
        <f t="shared" si="16"/>
        <v>60</v>
      </c>
      <c r="V440" s="503" t="str">
        <f t="shared" si="18"/>
        <v/>
      </c>
      <c r="W440" s="514">
        <f t="shared" si="19"/>
        <v>11.5</v>
      </c>
      <c r="X440" s="628" t="str">
        <f t="shared" si="20"/>
        <v/>
      </c>
      <c r="AT440" s="254"/>
      <c r="AV440" s="216"/>
      <c r="AW440" s="332"/>
      <c r="AY440" s="255"/>
    </row>
    <row r="441" spans="2:51" x14ac:dyDescent="0.25">
      <c r="B441" s="332">
        <v>12</v>
      </c>
      <c r="C441" s="332">
        <v>80</v>
      </c>
      <c r="D441" s="332">
        <v>12</v>
      </c>
      <c r="E441" s="332">
        <v>7.2</v>
      </c>
      <c r="F441" s="332">
        <v>11.2</v>
      </c>
      <c r="G441" s="332">
        <v>19</v>
      </c>
      <c r="H441" s="332">
        <v>999.3</v>
      </c>
      <c r="I441" s="332">
        <v>0</v>
      </c>
      <c r="J441" s="332">
        <v>0.3</v>
      </c>
      <c r="K441" s="332">
        <v>0.5</v>
      </c>
      <c r="L441" s="332">
        <v>28</v>
      </c>
      <c r="M441" s="332">
        <v>78</v>
      </c>
      <c r="N441" s="496">
        <v>170.3</v>
      </c>
      <c r="O441" s="496">
        <v>10.6</v>
      </c>
      <c r="P441" s="496">
        <v>11.5</v>
      </c>
      <c r="Q441" s="497">
        <v>0.3</v>
      </c>
      <c r="R441" s="496"/>
      <c r="S441" s="514">
        <f t="shared" si="15"/>
        <v>-1.4000000000000004</v>
      </c>
      <c r="T441" s="513" t="str">
        <f t="shared" si="17"/>
        <v/>
      </c>
      <c r="U441" s="501">
        <f t="shared" si="16"/>
        <v>60</v>
      </c>
      <c r="V441" s="503" t="str">
        <f t="shared" si="18"/>
        <v/>
      </c>
      <c r="W441" s="514">
        <f t="shared" si="19"/>
        <v>11.5</v>
      </c>
      <c r="X441" s="628" t="str">
        <f t="shared" si="20"/>
        <v/>
      </c>
      <c r="AT441" s="254"/>
      <c r="AV441" s="216"/>
      <c r="AW441" s="332"/>
      <c r="AY441" s="255"/>
    </row>
    <row r="442" spans="2:51" x14ac:dyDescent="0.25">
      <c r="B442" s="332">
        <v>12</v>
      </c>
      <c r="C442" s="332">
        <v>80</v>
      </c>
      <c r="D442" s="332">
        <v>12</v>
      </c>
      <c r="E442" s="332">
        <v>9.4</v>
      </c>
      <c r="F442" s="332">
        <v>16.600000000000001</v>
      </c>
      <c r="G442" s="332">
        <v>40</v>
      </c>
      <c r="H442" s="332">
        <v>999.2</v>
      </c>
      <c r="I442" s="332">
        <v>0</v>
      </c>
      <c r="J442" s="332">
        <v>0.3</v>
      </c>
      <c r="K442" s="332">
        <v>0.5</v>
      </c>
      <c r="L442" s="332">
        <v>28</v>
      </c>
      <c r="M442" s="332">
        <v>78</v>
      </c>
      <c r="N442" s="496">
        <v>170.3</v>
      </c>
      <c r="O442" s="496">
        <v>10.6</v>
      </c>
      <c r="P442" s="496">
        <v>11.5</v>
      </c>
      <c r="Q442" s="497">
        <v>0.30069444444444399</v>
      </c>
      <c r="R442" s="496"/>
      <c r="S442" s="514">
        <f t="shared" si="15"/>
        <v>-1.4000000000000004</v>
      </c>
      <c r="T442" s="513" t="str">
        <f t="shared" si="17"/>
        <v/>
      </c>
      <c r="U442" s="501">
        <f t="shared" si="16"/>
        <v>60</v>
      </c>
      <c r="V442" s="503" t="str">
        <f t="shared" si="18"/>
        <v/>
      </c>
      <c r="W442" s="514">
        <f t="shared" si="19"/>
        <v>11.5</v>
      </c>
      <c r="X442" s="628" t="str">
        <f t="shared" si="20"/>
        <v/>
      </c>
      <c r="AT442" s="254"/>
      <c r="AV442" s="216"/>
      <c r="AW442" s="332"/>
      <c r="AY442" s="255"/>
    </row>
    <row r="443" spans="2:51" x14ac:dyDescent="0.25">
      <c r="B443" s="332">
        <v>12</v>
      </c>
      <c r="C443" s="332">
        <v>79</v>
      </c>
      <c r="D443" s="332">
        <v>12</v>
      </c>
      <c r="E443" s="332">
        <v>7.2</v>
      </c>
      <c r="F443" s="332">
        <v>9.4</v>
      </c>
      <c r="G443" s="332">
        <v>86</v>
      </c>
      <c r="H443" s="332">
        <v>999.2</v>
      </c>
      <c r="I443" s="332">
        <v>0</v>
      </c>
      <c r="J443" s="332">
        <v>0.3</v>
      </c>
      <c r="K443" s="332">
        <v>0.5</v>
      </c>
      <c r="L443" s="332">
        <v>28</v>
      </c>
      <c r="M443" s="332">
        <v>78</v>
      </c>
      <c r="N443" s="496">
        <v>170.3</v>
      </c>
      <c r="O443" s="496">
        <v>10.6</v>
      </c>
      <c r="P443" s="496">
        <v>11.5</v>
      </c>
      <c r="Q443" s="497">
        <v>0.30138888888888898</v>
      </c>
      <c r="R443" s="496"/>
      <c r="S443" s="514">
        <f t="shared" si="15"/>
        <v>-1.4000000000000004</v>
      </c>
      <c r="T443" s="513" t="str">
        <f t="shared" si="17"/>
        <v/>
      </c>
      <c r="U443" s="501">
        <f t="shared" si="16"/>
        <v>60</v>
      </c>
      <c r="V443" s="503" t="str">
        <f t="shared" si="18"/>
        <v/>
      </c>
      <c r="W443" s="514">
        <f t="shared" si="19"/>
        <v>11.5</v>
      </c>
      <c r="X443" s="628" t="str">
        <f t="shared" si="20"/>
        <v/>
      </c>
      <c r="AT443" s="254"/>
      <c r="AV443" s="216"/>
      <c r="AW443" s="332"/>
      <c r="AY443" s="255"/>
    </row>
    <row r="444" spans="2:51" x14ac:dyDescent="0.25">
      <c r="B444" s="332">
        <v>12</v>
      </c>
      <c r="C444" s="332">
        <v>79</v>
      </c>
      <c r="D444" s="332">
        <v>12</v>
      </c>
      <c r="E444" s="332">
        <v>5.4</v>
      </c>
      <c r="F444" s="332">
        <v>7.2</v>
      </c>
      <c r="G444" s="332">
        <v>55</v>
      </c>
      <c r="H444" s="332">
        <v>999.1</v>
      </c>
      <c r="I444" s="332">
        <v>0</v>
      </c>
      <c r="J444" s="332">
        <v>0.3</v>
      </c>
      <c r="K444" s="332">
        <v>0.5</v>
      </c>
      <c r="L444" s="332">
        <v>28</v>
      </c>
      <c r="M444" s="332">
        <v>78</v>
      </c>
      <c r="N444" s="496">
        <v>170.3</v>
      </c>
      <c r="O444" s="496">
        <v>10.6</v>
      </c>
      <c r="P444" s="496">
        <v>11.5</v>
      </c>
      <c r="Q444" s="497">
        <v>0.30208333333333298</v>
      </c>
      <c r="R444" s="496"/>
      <c r="S444" s="514">
        <f t="shared" si="15"/>
        <v>-1.4000000000000004</v>
      </c>
      <c r="T444" s="513" t="str">
        <f t="shared" si="17"/>
        <v/>
      </c>
      <c r="U444" s="501">
        <f t="shared" si="16"/>
        <v>60</v>
      </c>
      <c r="V444" s="503" t="str">
        <f t="shared" si="18"/>
        <v/>
      </c>
      <c r="W444" s="514">
        <f t="shared" si="19"/>
        <v>11.5</v>
      </c>
      <c r="X444" s="628" t="str">
        <f t="shared" si="20"/>
        <v/>
      </c>
      <c r="AT444" s="254"/>
      <c r="AV444" s="216"/>
      <c r="AW444" s="332"/>
      <c r="AY444" s="255"/>
    </row>
    <row r="445" spans="2:51" x14ac:dyDescent="0.25">
      <c r="B445" s="332">
        <v>12</v>
      </c>
      <c r="C445" s="332">
        <v>79</v>
      </c>
      <c r="D445" s="332">
        <v>12</v>
      </c>
      <c r="E445" s="332">
        <v>11.9</v>
      </c>
      <c r="F445" s="332">
        <v>23.8</v>
      </c>
      <c r="G445" s="332">
        <v>136</v>
      </c>
      <c r="H445" s="332">
        <v>999.3</v>
      </c>
      <c r="I445" s="332">
        <v>0</v>
      </c>
      <c r="J445" s="332">
        <v>0.3</v>
      </c>
      <c r="K445" s="332">
        <v>0.5</v>
      </c>
      <c r="L445" s="332">
        <v>28</v>
      </c>
      <c r="M445" s="332">
        <v>78</v>
      </c>
      <c r="N445" s="496">
        <v>170.3</v>
      </c>
      <c r="O445" s="496">
        <v>10.6</v>
      </c>
      <c r="P445" s="496">
        <v>11.5</v>
      </c>
      <c r="Q445" s="497">
        <v>0.30277777777777798</v>
      </c>
      <c r="R445" s="496"/>
      <c r="S445" s="514">
        <f t="shared" si="15"/>
        <v>-1.4000000000000004</v>
      </c>
      <c r="T445" s="513" t="str">
        <f t="shared" si="17"/>
        <v/>
      </c>
      <c r="U445" s="501">
        <f t="shared" si="16"/>
        <v>60</v>
      </c>
      <c r="V445" s="503" t="str">
        <f t="shared" si="18"/>
        <v/>
      </c>
      <c r="W445" s="514">
        <f t="shared" si="19"/>
        <v>11.5</v>
      </c>
      <c r="X445" s="628" t="str">
        <f t="shared" si="20"/>
        <v/>
      </c>
      <c r="AT445" s="254"/>
      <c r="AV445" s="216"/>
      <c r="AW445" s="332"/>
      <c r="AY445" s="255"/>
    </row>
    <row r="446" spans="2:51" x14ac:dyDescent="0.25">
      <c r="B446" s="332">
        <v>12.1</v>
      </c>
      <c r="C446" s="332">
        <v>79</v>
      </c>
      <c r="D446" s="332">
        <v>12.1</v>
      </c>
      <c r="E446" s="332">
        <v>5.8</v>
      </c>
      <c r="F446" s="332">
        <v>11.2</v>
      </c>
      <c r="G446" s="332">
        <v>250</v>
      </c>
      <c r="H446" s="332">
        <v>999.3</v>
      </c>
      <c r="I446" s="332">
        <v>0</v>
      </c>
      <c r="J446" s="332">
        <v>0.3</v>
      </c>
      <c r="K446" s="332">
        <v>0.5</v>
      </c>
      <c r="L446" s="332">
        <v>28</v>
      </c>
      <c r="M446" s="332">
        <v>78</v>
      </c>
      <c r="N446" s="496">
        <v>170.3</v>
      </c>
      <c r="O446" s="496">
        <v>10.6</v>
      </c>
      <c r="P446" s="496">
        <v>11.5</v>
      </c>
      <c r="Q446" s="497">
        <v>0.30347222222222198</v>
      </c>
      <c r="R446" s="496"/>
      <c r="S446" s="514">
        <f t="shared" si="15"/>
        <v>-1.5</v>
      </c>
      <c r="T446" s="513" t="str">
        <f t="shared" si="17"/>
        <v/>
      </c>
      <c r="U446" s="501">
        <f t="shared" si="16"/>
        <v>60</v>
      </c>
      <c r="V446" s="503" t="str">
        <f t="shared" si="18"/>
        <v/>
      </c>
      <c r="W446" s="514">
        <f t="shared" si="19"/>
        <v>11.5</v>
      </c>
      <c r="X446" s="628" t="str">
        <f t="shared" si="20"/>
        <v/>
      </c>
      <c r="AT446" s="254"/>
      <c r="AV446" s="216"/>
      <c r="AW446" s="332"/>
      <c r="AY446" s="255"/>
    </row>
    <row r="447" spans="2:51" x14ac:dyDescent="0.25">
      <c r="B447" s="332">
        <v>12.1</v>
      </c>
      <c r="C447" s="332">
        <v>78</v>
      </c>
      <c r="D447" s="332">
        <v>12.1</v>
      </c>
      <c r="E447" s="332">
        <v>5.8</v>
      </c>
      <c r="F447" s="332">
        <v>9.4</v>
      </c>
      <c r="G447" s="332">
        <v>12</v>
      </c>
      <c r="H447" s="332">
        <v>999.1</v>
      </c>
      <c r="I447" s="332">
        <v>0</v>
      </c>
      <c r="J447" s="332">
        <v>0.3</v>
      </c>
      <c r="K447" s="332">
        <v>0.5</v>
      </c>
      <c r="L447" s="332">
        <v>28</v>
      </c>
      <c r="M447" s="332">
        <v>78</v>
      </c>
      <c r="N447" s="496">
        <v>170.3</v>
      </c>
      <c r="O447" s="496">
        <v>10.6</v>
      </c>
      <c r="P447" s="496">
        <v>11.5</v>
      </c>
      <c r="Q447" s="497">
        <v>0.30416666666666697</v>
      </c>
      <c r="R447" s="496"/>
      <c r="S447" s="514">
        <f t="shared" si="15"/>
        <v>-1.5</v>
      </c>
      <c r="T447" s="513" t="str">
        <f t="shared" si="17"/>
        <v/>
      </c>
      <c r="U447" s="501">
        <f t="shared" si="16"/>
        <v>60</v>
      </c>
      <c r="V447" s="503" t="str">
        <f t="shared" si="18"/>
        <v/>
      </c>
      <c r="W447" s="514">
        <f t="shared" si="19"/>
        <v>11.5</v>
      </c>
      <c r="X447" s="628" t="str">
        <f t="shared" si="20"/>
        <v/>
      </c>
      <c r="AT447" s="254"/>
      <c r="AV447" s="216"/>
      <c r="AW447" s="332"/>
      <c r="AY447" s="255"/>
    </row>
    <row r="448" spans="2:51" x14ac:dyDescent="0.25">
      <c r="B448" s="332">
        <v>12.1</v>
      </c>
      <c r="C448" s="332">
        <v>78</v>
      </c>
      <c r="D448" s="332">
        <v>12.1</v>
      </c>
      <c r="E448" s="332">
        <v>8.6</v>
      </c>
      <c r="F448" s="332">
        <v>14.8</v>
      </c>
      <c r="G448" s="332">
        <v>354</v>
      </c>
      <c r="H448" s="332">
        <v>999.2</v>
      </c>
      <c r="I448" s="332">
        <v>0</v>
      </c>
      <c r="J448" s="332">
        <v>0.3</v>
      </c>
      <c r="K448" s="332">
        <v>0.5</v>
      </c>
      <c r="L448" s="332">
        <v>28</v>
      </c>
      <c r="M448" s="332">
        <v>78</v>
      </c>
      <c r="N448" s="496">
        <v>170.3</v>
      </c>
      <c r="O448" s="496">
        <v>10.6</v>
      </c>
      <c r="P448" s="496">
        <v>11.5</v>
      </c>
      <c r="Q448" s="497">
        <v>0.30486111111111103</v>
      </c>
      <c r="R448" s="496"/>
      <c r="S448" s="514">
        <f t="shared" si="15"/>
        <v>-1.5</v>
      </c>
      <c r="T448" s="513" t="str">
        <f t="shared" si="17"/>
        <v/>
      </c>
      <c r="U448" s="501">
        <f t="shared" si="16"/>
        <v>60</v>
      </c>
      <c r="V448" s="503" t="str">
        <f t="shared" si="18"/>
        <v/>
      </c>
      <c r="W448" s="514">
        <f t="shared" si="19"/>
        <v>11.5</v>
      </c>
      <c r="X448" s="628" t="str">
        <f t="shared" si="20"/>
        <v/>
      </c>
      <c r="AT448" s="254"/>
      <c r="AV448" s="216"/>
      <c r="AW448" s="332"/>
      <c r="AY448" s="255"/>
    </row>
    <row r="449" spans="2:51" x14ac:dyDescent="0.25">
      <c r="B449" s="332">
        <v>12.1</v>
      </c>
      <c r="C449" s="332">
        <v>78</v>
      </c>
      <c r="D449" s="332">
        <v>12.1</v>
      </c>
      <c r="E449" s="332">
        <v>8.6</v>
      </c>
      <c r="F449" s="332">
        <v>13</v>
      </c>
      <c r="G449" s="332">
        <v>17</v>
      </c>
      <c r="H449" s="332">
        <v>999.2</v>
      </c>
      <c r="I449" s="332">
        <v>0</v>
      </c>
      <c r="J449" s="332">
        <v>0.3</v>
      </c>
      <c r="K449" s="332">
        <v>0.5</v>
      </c>
      <c r="L449" s="332">
        <v>28</v>
      </c>
      <c r="M449" s="332">
        <v>78</v>
      </c>
      <c r="N449" s="496">
        <v>170.3</v>
      </c>
      <c r="O449" s="496">
        <v>10.6</v>
      </c>
      <c r="P449" s="496">
        <v>11.5</v>
      </c>
      <c r="Q449" s="497">
        <v>0.30555555555555602</v>
      </c>
      <c r="R449" s="496"/>
      <c r="S449" s="514">
        <f t="shared" si="15"/>
        <v>-1.5</v>
      </c>
      <c r="T449" s="513" t="str">
        <f t="shared" si="17"/>
        <v/>
      </c>
      <c r="U449" s="501">
        <f t="shared" si="16"/>
        <v>60</v>
      </c>
      <c r="V449" s="503" t="str">
        <f t="shared" si="18"/>
        <v/>
      </c>
      <c r="W449" s="514">
        <f t="shared" si="19"/>
        <v>11.5</v>
      </c>
      <c r="X449" s="628" t="str">
        <f t="shared" si="20"/>
        <v/>
      </c>
      <c r="AT449" s="254"/>
      <c r="AV449" s="216"/>
      <c r="AW449" s="332"/>
      <c r="AY449" s="255"/>
    </row>
    <row r="450" spans="2:51" x14ac:dyDescent="0.25">
      <c r="B450" s="332">
        <v>12.2</v>
      </c>
      <c r="C450" s="332">
        <v>78</v>
      </c>
      <c r="D450" s="332">
        <v>12.2</v>
      </c>
      <c r="E450" s="332">
        <v>7.9</v>
      </c>
      <c r="F450" s="332">
        <v>9.4</v>
      </c>
      <c r="G450" s="332">
        <v>25</v>
      </c>
      <c r="H450" s="332">
        <v>999.3</v>
      </c>
      <c r="I450" s="332">
        <v>0</v>
      </c>
      <c r="J450" s="332">
        <v>0.3</v>
      </c>
      <c r="K450" s="332">
        <v>0.5</v>
      </c>
      <c r="L450" s="332">
        <v>28</v>
      </c>
      <c r="M450" s="332">
        <v>78</v>
      </c>
      <c r="N450" s="496">
        <v>170.3</v>
      </c>
      <c r="O450" s="496">
        <v>10.6</v>
      </c>
      <c r="P450" s="496">
        <v>11.6</v>
      </c>
      <c r="Q450" s="497">
        <v>0.30625000000000002</v>
      </c>
      <c r="R450" s="496"/>
      <c r="S450" s="514">
        <f t="shared" si="15"/>
        <v>-1.5999999999999996</v>
      </c>
      <c r="T450" s="513" t="str">
        <f t="shared" si="17"/>
        <v/>
      </c>
      <c r="U450" s="501">
        <f t="shared" si="16"/>
        <v>60</v>
      </c>
      <c r="V450" s="503" t="str">
        <f t="shared" si="18"/>
        <v/>
      </c>
      <c r="W450" s="514">
        <f t="shared" si="19"/>
        <v>11.6</v>
      </c>
      <c r="X450" s="628" t="str">
        <f t="shared" si="20"/>
        <v/>
      </c>
      <c r="AT450" s="254"/>
      <c r="AV450" s="216"/>
      <c r="AW450" s="332"/>
      <c r="AY450" s="255"/>
    </row>
    <row r="451" spans="2:51" x14ac:dyDescent="0.25">
      <c r="B451" s="332">
        <v>12.3</v>
      </c>
      <c r="C451" s="332">
        <v>78</v>
      </c>
      <c r="D451" s="332">
        <v>12.3</v>
      </c>
      <c r="E451" s="332">
        <v>3.6</v>
      </c>
      <c r="F451" s="332">
        <v>5.4</v>
      </c>
      <c r="G451" s="332">
        <v>75</v>
      </c>
      <c r="H451" s="332">
        <v>999</v>
      </c>
      <c r="I451" s="332">
        <v>0</v>
      </c>
      <c r="J451" s="332">
        <v>0.3</v>
      </c>
      <c r="K451" s="332">
        <v>0.5</v>
      </c>
      <c r="L451" s="332">
        <v>28</v>
      </c>
      <c r="M451" s="332">
        <v>78</v>
      </c>
      <c r="N451" s="496">
        <v>170.3</v>
      </c>
      <c r="O451" s="496">
        <v>10.6</v>
      </c>
      <c r="P451" s="496">
        <v>11.6</v>
      </c>
      <c r="Q451" s="497">
        <v>0.30694444444444402</v>
      </c>
      <c r="R451" s="496"/>
      <c r="S451" s="514">
        <f t="shared" si="15"/>
        <v>-1.7000000000000011</v>
      </c>
      <c r="T451" s="513" t="str">
        <f t="shared" si="17"/>
        <v/>
      </c>
      <c r="U451" s="501">
        <f t="shared" si="16"/>
        <v>60</v>
      </c>
      <c r="V451" s="503" t="str">
        <f t="shared" si="18"/>
        <v/>
      </c>
      <c r="W451" s="514">
        <f t="shared" si="19"/>
        <v>11.6</v>
      </c>
      <c r="X451" s="628" t="str">
        <f t="shared" si="20"/>
        <v/>
      </c>
      <c r="AT451" s="254"/>
      <c r="AV451" s="216"/>
      <c r="AW451" s="332"/>
      <c r="AY451" s="255"/>
    </row>
    <row r="452" spans="2:51" x14ac:dyDescent="0.25">
      <c r="B452" s="332">
        <v>12.3</v>
      </c>
      <c r="C452" s="332">
        <v>78</v>
      </c>
      <c r="D452" s="332">
        <v>12.3</v>
      </c>
      <c r="E452" s="332">
        <v>4</v>
      </c>
      <c r="F452" s="332">
        <v>5.4</v>
      </c>
      <c r="G452" s="332">
        <v>139</v>
      </c>
      <c r="H452" s="332">
        <v>999.1</v>
      </c>
      <c r="I452" s="332">
        <v>0</v>
      </c>
      <c r="J452" s="332">
        <v>0.3</v>
      </c>
      <c r="K452" s="332">
        <v>0.5</v>
      </c>
      <c r="L452" s="332">
        <v>28</v>
      </c>
      <c r="M452" s="332">
        <v>78</v>
      </c>
      <c r="N452" s="496">
        <v>170.3</v>
      </c>
      <c r="O452" s="496">
        <v>10.6</v>
      </c>
      <c r="P452" s="496">
        <v>11.6</v>
      </c>
      <c r="Q452" s="497">
        <v>0.30763888888888902</v>
      </c>
      <c r="R452" s="496"/>
      <c r="S452" s="514">
        <f t="shared" si="15"/>
        <v>-1.7000000000000011</v>
      </c>
      <c r="T452" s="513" t="str">
        <f t="shared" si="17"/>
        <v/>
      </c>
      <c r="U452" s="501">
        <f t="shared" si="16"/>
        <v>60</v>
      </c>
      <c r="V452" s="503" t="str">
        <f t="shared" si="18"/>
        <v/>
      </c>
      <c r="W452" s="514">
        <f t="shared" si="19"/>
        <v>11.6</v>
      </c>
      <c r="X452" s="628" t="str">
        <f t="shared" si="20"/>
        <v/>
      </c>
      <c r="AT452" s="254"/>
      <c r="AV452" s="216"/>
      <c r="AW452" s="332"/>
      <c r="AY452" s="255"/>
    </row>
    <row r="453" spans="2:51" x14ac:dyDescent="0.25">
      <c r="B453" s="332">
        <v>12.2</v>
      </c>
      <c r="C453" s="332">
        <v>78</v>
      </c>
      <c r="D453" s="332">
        <v>12.2</v>
      </c>
      <c r="E453" s="332">
        <v>5.8</v>
      </c>
      <c r="F453" s="332">
        <v>7.2</v>
      </c>
      <c r="G453" s="332">
        <v>320</v>
      </c>
      <c r="H453" s="332">
        <v>999</v>
      </c>
      <c r="I453" s="332">
        <v>0</v>
      </c>
      <c r="J453" s="332">
        <v>0.3</v>
      </c>
      <c r="K453" s="332">
        <v>0.5</v>
      </c>
      <c r="L453" s="332">
        <v>28</v>
      </c>
      <c r="M453" s="332">
        <v>78</v>
      </c>
      <c r="N453" s="496">
        <v>170.3</v>
      </c>
      <c r="O453" s="496">
        <v>10.6</v>
      </c>
      <c r="P453" s="496">
        <v>11.6</v>
      </c>
      <c r="Q453" s="497">
        <v>0.30833333333333302</v>
      </c>
      <c r="R453" s="496"/>
      <c r="S453" s="514">
        <f t="shared" si="15"/>
        <v>-1.5999999999999996</v>
      </c>
      <c r="T453" s="513" t="str">
        <f t="shared" si="17"/>
        <v/>
      </c>
      <c r="U453" s="501">
        <f t="shared" si="16"/>
        <v>60</v>
      </c>
      <c r="V453" s="503" t="str">
        <f t="shared" si="18"/>
        <v/>
      </c>
      <c r="W453" s="514">
        <f t="shared" si="19"/>
        <v>11.6</v>
      </c>
      <c r="X453" s="628" t="str">
        <f t="shared" si="20"/>
        <v/>
      </c>
      <c r="AT453" s="254"/>
      <c r="AV453" s="216"/>
      <c r="AW453" s="332"/>
      <c r="AY453" s="255"/>
    </row>
    <row r="454" spans="2:51" x14ac:dyDescent="0.25">
      <c r="B454" s="332">
        <v>12.2</v>
      </c>
      <c r="C454" s="332">
        <v>78</v>
      </c>
      <c r="D454" s="332">
        <v>12.2</v>
      </c>
      <c r="E454" s="332">
        <v>7.9</v>
      </c>
      <c r="F454" s="332">
        <v>13</v>
      </c>
      <c r="G454" s="332">
        <v>49</v>
      </c>
      <c r="H454" s="332">
        <v>998.8</v>
      </c>
      <c r="I454" s="332">
        <v>0</v>
      </c>
      <c r="J454" s="332">
        <v>0.3</v>
      </c>
      <c r="K454" s="332">
        <v>0.5</v>
      </c>
      <c r="L454" s="332">
        <v>28</v>
      </c>
      <c r="M454" s="332">
        <v>78</v>
      </c>
      <c r="N454" s="496">
        <v>170.3</v>
      </c>
      <c r="O454" s="496">
        <v>10.6</v>
      </c>
      <c r="P454" s="496">
        <v>11.6</v>
      </c>
      <c r="Q454" s="497">
        <v>0.30902777777777801</v>
      </c>
      <c r="R454" s="496"/>
      <c r="S454" s="514">
        <f t="shared" si="15"/>
        <v>-1.5999999999999996</v>
      </c>
      <c r="T454" s="513" t="str">
        <f t="shared" si="17"/>
        <v/>
      </c>
      <c r="U454" s="501">
        <f t="shared" si="16"/>
        <v>60</v>
      </c>
      <c r="V454" s="503" t="str">
        <f t="shared" si="18"/>
        <v/>
      </c>
      <c r="W454" s="514">
        <f t="shared" si="19"/>
        <v>11.6</v>
      </c>
      <c r="X454" s="628" t="str">
        <f t="shared" si="20"/>
        <v/>
      </c>
      <c r="AT454" s="254"/>
      <c r="AV454" s="216"/>
      <c r="AW454" s="332"/>
      <c r="AY454" s="255"/>
    </row>
    <row r="455" spans="2:51" x14ac:dyDescent="0.25">
      <c r="B455" s="332">
        <v>12.2</v>
      </c>
      <c r="C455" s="332">
        <v>78</v>
      </c>
      <c r="D455" s="332">
        <v>12.2</v>
      </c>
      <c r="E455" s="332">
        <v>3.6</v>
      </c>
      <c r="F455" s="332">
        <v>5.4</v>
      </c>
      <c r="G455" s="332">
        <v>58</v>
      </c>
      <c r="H455" s="332">
        <v>999.1</v>
      </c>
      <c r="I455" s="332">
        <v>0</v>
      </c>
      <c r="J455" s="332">
        <v>0.3</v>
      </c>
      <c r="K455" s="332">
        <v>0.5</v>
      </c>
      <c r="L455" s="332">
        <v>28</v>
      </c>
      <c r="M455" s="332">
        <v>78</v>
      </c>
      <c r="N455" s="496">
        <v>170.3</v>
      </c>
      <c r="O455" s="496">
        <v>10.6</v>
      </c>
      <c r="P455" s="496">
        <v>11.7</v>
      </c>
      <c r="Q455" s="497">
        <v>0.30972222222222201</v>
      </c>
      <c r="R455" s="496"/>
      <c r="S455" s="514">
        <f t="shared" si="15"/>
        <v>-1.5999999999999996</v>
      </c>
      <c r="T455" s="513" t="str">
        <f t="shared" si="17"/>
        <v/>
      </c>
      <c r="U455" s="501">
        <f t="shared" si="16"/>
        <v>60</v>
      </c>
      <c r="V455" s="503" t="str">
        <f t="shared" si="18"/>
        <v/>
      </c>
      <c r="W455" s="514">
        <f t="shared" si="19"/>
        <v>11.7</v>
      </c>
      <c r="X455" s="628" t="str">
        <f t="shared" si="20"/>
        <v/>
      </c>
      <c r="AT455" s="254"/>
      <c r="AV455" s="216"/>
      <c r="AW455" s="332"/>
      <c r="AY455" s="255"/>
    </row>
    <row r="456" spans="2:51" x14ac:dyDescent="0.25">
      <c r="B456" s="332">
        <v>12.2</v>
      </c>
      <c r="C456" s="332">
        <v>78</v>
      </c>
      <c r="D456" s="332">
        <v>12.2</v>
      </c>
      <c r="E456" s="332">
        <v>8.6</v>
      </c>
      <c r="F456" s="332">
        <v>13</v>
      </c>
      <c r="G456" s="332">
        <v>31</v>
      </c>
      <c r="H456" s="332">
        <v>998.8</v>
      </c>
      <c r="I456" s="332">
        <v>0</v>
      </c>
      <c r="J456" s="332">
        <v>0.3</v>
      </c>
      <c r="K456" s="332">
        <v>0.5</v>
      </c>
      <c r="L456" s="332">
        <v>28</v>
      </c>
      <c r="M456" s="332">
        <v>78</v>
      </c>
      <c r="N456" s="496">
        <v>170.3</v>
      </c>
      <c r="O456" s="496">
        <v>10.6</v>
      </c>
      <c r="P456" s="496">
        <v>11.7</v>
      </c>
      <c r="Q456" s="497">
        <v>0.31041666666666701</v>
      </c>
      <c r="R456" s="496"/>
      <c r="S456" s="514">
        <f t="shared" si="15"/>
        <v>-1.5999999999999996</v>
      </c>
      <c r="T456" s="513" t="str">
        <f t="shared" si="17"/>
        <v/>
      </c>
      <c r="U456" s="501">
        <f t="shared" si="16"/>
        <v>60</v>
      </c>
      <c r="V456" s="503" t="str">
        <f t="shared" si="18"/>
        <v/>
      </c>
      <c r="W456" s="514">
        <f t="shared" si="19"/>
        <v>11.7</v>
      </c>
      <c r="X456" s="628" t="str">
        <f t="shared" si="20"/>
        <v/>
      </c>
      <c r="AT456" s="254"/>
      <c r="AV456" s="216"/>
      <c r="AW456" s="332"/>
      <c r="AY456" s="255"/>
    </row>
    <row r="457" spans="2:51" x14ac:dyDescent="0.25">
      <c r="B457" s="332">
        <v>12.3</v>
      </c>
      <c r="C457" s="332">
        <v>78</v>
      </c>
      <c r="D457" s="332">
        <v>12.3</v>
      </c>
      <c r="E457" s="332">
        <v>5.8</v>
      </c>
      <c r="F457" s="332">
        <v>11.2</v>
      </c>
      <c r="G457" s="332">
        <v>17</v>
      </c>
      <c r="H457" s="332">
        <v>998.9</v>
      </c>
      <c r="I457" s="332">
        <v>0</v>
      </c>
      <c r="J457" s="332">
        <v>0.3</v>
      </c>
      <c r="K457" s="332">
        <v>0.5</v>
      </c>
      <c r="L457" s="332">
        <v>28</v>
      </c>
      <c r="M457" s="332">
        <v>78</v>
      </c>
      <c r="N457" s="496">
        <v>170.3</v>
      </c>
      <c r="O457" s="496">
        <v>10.6</v>
      </c>
      <c r="P457" s="496">
        <v>11.7</v>
      </c>
      <c r="Q457" s="497">
        <v>0.31111111111111101</v>
      </c>
      <c r="R457" s="496"/>
      <c r="S457" s="514">
        <f t="shared" ref="S457:S520" si="21">O457-B457</f>
        <v>-1.7000000000000011</v>
      </c>
      <c r="T457" s="513" t="str">
        <f t="shared" si="17"/>
        <v/>
      </c>
      <c r="U457" s="501">
        <f t="shared" si="16"/>
        <v>60</v>
      </c>
      <c r="V457" s="503" t="str">
        <f t="shared" si="18"/>
        <v/>
      </c>
      <c r="W457" s="514">
        <f t="shared" si="19"/>
        <v>11.7</v>
      </c>
      <c r="X457" s="628" t="str">
        <f t="shared" si="20"/>
        <v/>
      </c>
      <c r="AT457" s="254"/>
      <c r="AV457" s="216"/>
      <c r="AW457" s="332"/>
      <c r="AY457" s="255"/>
    </row>
    <row r="458" spans="2:51" x14ac:dyDescent="0.25">
      <c r="B458" s="332">
        <v>12.3</v>
      </c>
      <c r="C458" s="332">
        <v>77</v>
      </c>
      <c r="D458" s="332">
        <v>12.3</v>
      </c>
      <c r="E458" s="332">
        <v>10.1</v>
      </c>
      <c r="F458" s="332">
        <v>13</v>
      </c>
      <c r="G458" s="332">
        <v>192</v>
      </c>
      <c r="H458" s="332">
        <v>999.1</v>
      </c>
      <c r="I458" s="332">
        <v>0</v>
      </c>
      <c r="J458" s="332">
        <v>0.3</v>
      </c>
      <c r="K458" s="332">
        <v>0.5</v>
      </c>
      <c r="L458" s="332">
        <v>28</v>
      </c>
      <c r="M458" s="332">
        <v>78</v>
      </c>
      <c r="N458" s="496">
        <v>170.3</v>
      </c>
      <c r="O458" s="496">
        <v>10.6</v>
      </c>
      <c r="P458" s="496">
        <v>11.7</v>
      </c>
      <c r="Q458" s="497">
        <v>0.311805555555556</v>
      </c>
      <c r="R458" s="496"/>
      <c r="S458" s="514">
        <f t="shared" si="21"/>
        <v>-1.7000000000000011</v>
      </c>
      <c r="T458" s="513" t="str">
        <f t="shared" si="17"/>
        <v/>
      </c>
      <c r="U458" s="501">
        <f t="shared" si="16"/>
        <v>60</v>
      </c>
      <c r="V458" s="503" t="str">
        <f t="shared" si="18"/>
        <v/>
      </c>
      <c r="W458" s="514">
        <f t="shared" si="19"/>
        <v>11.7</v>
      </c>
      <c r="X458" s="628" t="str">
        <f t="shared" si="20"/>
        <v/>
      </c>
      <c r="AT458" s="254"/>
      <c r="AV458" s="216"/>
      <c r="AW458" s="332"/>
      <c r="AY458" s="255"/>
    </row>
    <row r="459" spans="2:51" x14ac:dyDescent="0.25">
      <c r="B459" s="332">
        <v>12.3</v>
      </c>
      <c r="C459" s="332">
        <v>77</v>
      </c>
      <c r="D459" s="332">
        <v>12.3</v>
      </c>
      <c r="E459" s="332">
        <v>9.4</v>
      </c>
      <c r="F459" s="332">
        <v>13</v>
      </c>
      <c r="G459" s="332">
        <v>71</v>
      </c>
      <c r="H459" s="332">
        <v>998.8</v>
      </c>
      <c r="I459" s="332">
        <v>0</v>
      </c>
      <c r="J459" s="332">
        <v>0.3</v>
      </c>
      <c r="K459" s="332">
        <v>0.5</v>
      </c>
      <c r="L459" s="332">
        <v>28</v>
      </c>
      <c r="M459" s="332">
        <v>78</v>
      </c>
      <c r="N459" s="496">
        <v>170.3</v>
      </c>
      <c r="O459" s="496">
        <v>10.6</v>
      </c>
      <c r="P459" s="496">
        <v>11.7</v>
      </c>
      <c r="Q459" s="497">
        <v>0.3125</v>
      </c>
      <c r="R459" s="496"/>
      <c r="S459" s="514">
        <f t="shared" si="21"/>
        <v>-1.7000000000000011</v>
      </c>
      <c r="T459" s="513" t="str">
        <f t="shared" si="17"/>
        <v/>
      </c>
      <c r="U459" s="501">
        <f t="shared" ref="U459:U522" si="22">IF(J459&gt;0,60,"")</f>
        <v>60</v>
      </c>
      <c r="V459" s="503" t="str">
        <f t="shared" si="18"/>
        <v/>
      </c>
      <c r="W459" s="514">
        <f t="shared" si="19"/>
        <v>11.7</v>
      </c>
      <c r="X459" s="628" t="str">
        <f t="shared" si="20"/>
        <v/>
      </c>
      <c r="AT459" s="254"/>
      <c r="AV459" s="216"/>
      <c r="AW459" s="332"/>
      <c r="AY459" s="255"/>
    </row>
    <row r="460" spans="2:51" x14ac:dyDescent="0.25">
      <c r="B460" s="332">
        <v>12.3</v>
      </c>
      <c r="C460" s="332">
        <v>77</v>
      </c>
      <c r="D460" s="332">
        <v>12.3</v>
      </c>
      <c r="E460" s="332">
        <v>6.1</v>
      </c>
      <c r="F460" s="332">
        <v>13</v>
      </c>
      <c r="G460" s="332">
        <v>61</v>
      </c>
      <c r="H460" s="332">
        <v>999.1</v>
      </c>
      <c r="I460" s="332">
        <v>0</v>
      </c>
      <c r="J460" s="332">
        <v>0.3</v>
      </c>
      <c r="K460" s="332">
        <v>0.5</v>
      </c>
      <c r="L460" s="332">
        <v>28</v>
      </c>
      <c r="M460" s="332">
        <v>78</v>
      </c>
      <c r="N460" s="496">
        <v>170.3</v>
      </c>
      <c r="O460" s="496">
        <v>10.6</v>
      </c>
      <c r="P460" s="496">
        <v>11.8</v>
      </c>
      <c r="Q460" s="497">
        <v>0.313194444444444</v>
      </c>
      <c r="R460" s="496"/>
      <c r="S460" s="514">
        <f t="shared" si="21"/>
        <v>-1.7000000000000011</v>
      </c>
      <c r="T460" s="513" t="str">
        <f t="shared" si="17"/>
        <v/>
      </c>
      <c r="U460" s="501">
        <f t="shared" si="22"/>
        <v>60</v>
      </c>
      <c r="V460" s="503" t="str">
        <f t="shared" si="18"/>
        <v/>
      </c>
      <c r="W460" s="514">
        <f t="shared" si="19"/>
        <v>11.8</v>
      </c>
      <c r="X460" s="628" t="str">
        <f t="shared" si="20"/>
        <v/>
      </c>
      <c r="AT460" s="254"/>
      <c r="AV460" s="216"/>
      <c r="AW460" s="332"/>
      <c r="AY460" s="255"/>
    </row>
    <row r="461" spans="2:51" x14ac:dyDescent="0.25">
      <c r="B461" s="332">
        <v>12.4</v>
      </c>
      <c r="C461" s="332">
        <v>77</v>
      </c>
      <c r="D461" s="332">
        <v>12.4</v>
      </c>
      <c r="E461" s="332">
        <v>7.9</v>
      </c>
      <c r="F461" s="332">
        <v>11.2</v>
      </c>
      <c r="G461" s="332">
        <v>5</v>
      </c>
      <c r="H461" s="332">
        <v>998.7</v>
      </c>
      <c r="I461" s="332">
        <v>0</v>
      </c>
      <c r="J461" s="332">
        <v>0.3</v>
      </c>
      <c r="K461" s="332">
        <v>0.5</v>
      </c>
      <c r="L461" s="332">
        <v>28</v>
      </c>
      <c r="M461" s="332">
        <v>78</v>
      </c>
      <c r="N461" s="496">
        <v>170.3</v>
      </c>
      <c r="O461" s="496">
        <v>10.7</v>
      </c>
      <c r="P461" s="496">
        <v>11.8</v>
      </c>
      <c r="Q461" s="497">
        <v>0.31388888888888899</v>
      </c>
      <c r="R461" s="496"/>
      <c r="S461" s="514">
        <f t="shared" si="21"/>
        <v>-1.7000000000000011</v>
      </c>
      <c r="T461" s="513" t="str">
        <f t="shared" si="17"/>
        <v/>
      </c>
      <c r="U461" s="501">
        <f t="shared" si="22"/>
        <v>60</v>
      </c>
      <c r="V461" s="503" t="str">
        <f t="shared" si="18"/>
        <v/>
      </c>
      <c r="W461" s="514">
        <f t="shared" si="19"/>
        <v>11.8</v>
      </c>
      <c r="X461" s="628" t="str">
        <f t="shared" si="20"/>
        <v/>
      </c>
      <c r="AT461" s="254"/>
      <c r="AV461" s="216"/>
      <c r="AW461" s="332"/>
      <c r="AY461" s="255"/>
    </row>
    <row r="462" spans="2:51" x14ac:dyDescent="0.25">
      <c r="B462" s="332">
        <v>12.4</v>
      </c>
      <c r="C462" s="332">
        <v>77</v>
      </c>
      <c r="D462" s="332">
        <v>12.4</v>
      </c>
      <c r="E462" s="332">
        <v>6.1</v>
      </c>
      <c r="F462" s="332">
        <v>11.2</v>
      </c>
      <c r="G462" s="332">
        <v>4</v>
      </c>
      <c r="H462" s="332">
        <v>998.9</v>
      </c>
      <c r="I462" s="332">
        <v>0</v>
      </c>
      <c r="J462" s="332">
        <v>0.3</v>
      </c>
      <c r="K462" s="332">
        <v>0.5</v>
      </c>
      <c r="L462" s="332">
        <v>28</v>
      </c>
      <c r="M462" s="332">
        <v>78</v>
      </c>
      <c r="N462" s="496">
        <v>170.3</v>
      </c>
      <c r="O462" s="496">
        <v>10.7</v>
      </c>
      <c r="P462" s="496">
        <v>11.8</v>
      </c>
      <c r="Q462" s="497">
        <v>0.31458333333333299</v>
      </c>
      <c r="R462" s="496"/>
      <c r="S462" s="514">
        <f t="shared" si="21"/>
        <v>-1.7000000000000011</v>
      </c>
      <c r="T462" s="513" t="str">
        <f t="shared" si="17"/>
        <v/>
      </c>
      <c r="U462" s="501">
        <f t="shared" si="22"/>
        <v>60</v>
      </c>
      <c r="V462" s="503" t="str">
        <f t="shared" si="18"/>
        <v/>
      </c>
      <c r="W462" s="514">
        <f t="shared" si="19"/>
        <v>11.8</v>
      </c>
      <c r="X462" s="628" t="str">
        <f t="shared" si="20"/>
        <v/>
      </c>
      <c r="AT462" s="254"/>
      <c r="AV462" s="216"/>
      <c r="AW462" s="332"/>
      <c r="AY462" s="255"/>
    </row>
    <row r="463" spans="2:51" x14ac:dyDescent="0.25">
      <c r="B463" s="332">
        <v>12.4</v>
      </c>
      <c r="C463" s="332">
        <v>76</v>
      </c>
      <c r="D463" s="332">
        <v>12.4</v>
      </c>
      <c r="E463" s="332">
        <v>8.6</v>
      </c>
      <c r="F463" s="332">
        <v>11.2</v>
      </c>
      <c r="G463" s="332">
        <v>269</v>
      </c>
      <c r="H463" s="332">
        <v>998.8</v>
      </c>
      <c r="I463" s="332">
        <v>0</v>
      </c>
      <c r="J463" s="332">
        <v>0.3</v>
      </c>
      <c r="K463" s="332">
        <v>0.5</v>
      </c>
      <c r="L463" s="332">
        <v>28</v>
      </c>
      <c r="M463" s="332">
        <v>78</v>
      </c>
      <c r="N463" s="496">
        <v>170.3</v>
      </c>
      <c r="O463" s="496">
        <v>10.7</v>
      </c>
      <c r="P463" s="496">
        <v>11.8</v>
      </c>
      <c r="Q463" s="497">
        <v>0.31527777777777799</v>
      </c>
      <c r="R463" s="496"/>
      <c r="S463" s="514">
        <f t="shared" si="21"/>
        <v>-1.7000000000000011</v>
      </c>
      <c r="T463" s="513" t="str">
        <f t="shared" si="17"/>
        <v/>
      </c>
      <c r="U463" s="501">
        <f t="shared" si="22"/>
        <v>60</v>
      </c>
      <c r="V463" s="503" t="str">
        <f t="shared" si="18"/>
        <v/>
      </c>
      <c r="W463" s="514">
        <f t="shared" si="19"/>
        <v>11.8</v>
      </c>
      <c r="X463" s="628" t="str">
        <f t="shared" si="20"/>
        <v/>
      </c>
      <c r="AT463" s="254"/>
      <c r="AV463" s="216"/>
      <c r="AW463" s="332"/>
      <c r="AY463" s="255"/>
    </row>
    <row r="464" spans="2:51" x14ac:dyDescent="0.25">
      <c r="B464" s="332">
        <v>12.5</v>
      </c>
      <c r="C464" s="332">
        <v>76</v>
      </c>
      <c r="D464" s="332">
        <v>12.5</v>
      </c>
      <c r="E464" s="332">
        <v>12.2</v>
      </c>
      <c r="F464" s="332">
        <v>18.399999999999999</v>
      </c>
      <c r="G464" s="332">
        <v>43</v>
      </c>
      <c r="H464" s="332">
        <v>998.8</v>
      </c>
      <c r="I464" s="332">
        <v>0</v>
      </c>
      <c r="J464" s="332">
        <v>0.3</v>
      </c>
      <c r="K464" s="332">
        <v>0.5</v>
      </c>
      <c r="L464" s="332">
        <v>28</v>
      </c>
      <c r="M464" s="332">
        <v>78</v>
      </c>
      <c r="N464" s="496">
        <v>170.3</v>
      </c>
      <c r="O464" s="496">
        <v>10.7</v>
      </c>
      <c r="P464" s="496">
        <v>11.9</v>
      </c>
      <c r="Q464" s="497">
        <v>0.31597222222222199</v>
      </c>
      <c r="R464" s="496"/>
      <c r="S464" s="514">
        <f t="shared" si="21"/>
        <v>-1.8000000000000007</v>
      </c>
      <c r="T464" s="513" t="str">
        <f t="shared" si="17"/>
        <v/>
      </c>
      <c r="U464" s="501">
        <f t="shared" si="22"/>
        <v>60</v>
      </c>
      <c r="V464" s="503" t="str">
        <f t="shared" si="18"/>
        <v/>
      </c>
      <c r="W464" s="514">
        <f t="shared" si="19"/>
        <v>11.9</v>
      </c>
      <c r="X464" s="628" t="str">
        <f t="shared" si="20"/>
        <v/>
      </c>
      <c r="AT464" s="254"/>
      <c r="AV464" s="216"/>
      <c r="AW464" s="332"/>
      <c r="AY464" s="255"/>
    </row>
    <row r="465" spans="2:51" x14ac:dyDescent="0.25">
      <c r="B465" s="332">
        <v>12.5</v>
      </c>
      <c r="C465" s="332">
        <v>75</v>
      </c>
      <c r="D465" s="332">
        <v>12.5</v>
      </c>
      <c r="E465" s="332">
        <v>7.2</v>
      </c>
      <c r="F465" s="332">
        <v>11.2</v>
      </c>
      <c r="G465" s="332">
        <v>155</v>
      </c>
      <c r="H465" s="332">
        <v>998.8</v>
      </c>
      <c r="I465" s="332">
        <v>0</v>
      </c>
      <c r="J465" s="332">
        <v>0.3</v>
      </c>
      <c r="K465" s="332">
        <v>0.5</v>
      </c>
      <c r="L465" s="332">
        <v>28</v>
      </c>
      <c r="M465" s="332">
        <v>78</v>
      </c>
      <c r="N465" s="496">
        <v>170.3</v>
      </c>
      <c r="O465" s="496">
        <v>10.7</v>
      </c>
      <c r="P465" s="496">
        <v>11.9</v>
      </c>
      <c r="Q465" s="497">
        <v>0.31666666666666698</v>
      </c>
      <c r="R465" s="496"/>
      <c r="S465" s="514">
        <f t="shared" si="21"/>
        <v>-1.8000000000000007</v>
      </c>
      <c r="T465" s="513" t="str">
        <f t="shared" si="17"/>
        <v/>
      </c>
      <c r="U465" s="501">
        <f t="shared" si="22"/>
        <v>60</v>
      </c>
      <c r="V465" s="503" t="str">
        <f t="shared" si="18"/>
        <v/>
      </c>
      <c r="W465" s="514">
        <f t="shared" si="19"/>
        <v>11.9</v>
      </c>
      <c r="X465" s="628" t="str">
        <f t="shared" si="20"/>
        <v/>
      </c>
      <c r="AT465" s="254"/>
      <c r="AV465" s="216"/>
      <c r="AW465" s="332"/>
      <c r="AY465" s="255"/>
    </row>
    <row r="466" spans="2:51" x14ac:dyDescent="0.25">
      <c r="B466" s="332">
        <v>12.5</v>
      </c>
      <c r="C466" s="332">
        <v>75</v>
      </c>
      <c r="D466" s="332">
        <v>12.5</v>
      </c>
      <c r="E466" s="332">
        <v>9.6999999999999993</v>
      </c>
      <c r="F466" s="332">
        <v>13</v>
      </c>
      <c r="G466" s="332">
        <v>33</v>
      </c>
      <c r="H466" s="332">
        <v>998.6</v>
      </c>
      <c r="I466" s="332">
        <v>0</v>
      </c>
      <c r="J466" s="332">
        <v>0.3</v>
      </c>
      <c r="K466" s="332">
        <v>0.5</v>
      </c>
      <c r="L466" s="332">
        <v>28</v>
      </c>
      <c r="M466" s="332">
        <v>78</v>
      </c>
      <c r="N466" s="496">
        <v>170.3</v>
      </c>
      <c r="O466" s="496">
        <v>10.7</v>
      </c>
      <c r="P466" s="496">
        <v>11.9</v>
      </c>
      <c r="Q466" s="497">
        <v>0.31736111111111098</v>
      </c>
      <c r="R466" s="496"/>
      <c r="S466" s="514">
        <f t="shared" si="21"/>
        <v>-1.8000000000000007</v>
      </c>
      <c r="T466" s="513" t="str">
        <f t="shared" si="17"/>
        <v/>
      </c>
      <c r="U466" s="501">
        <f t="shared" si="22"/>
        <v>60</v>
      </c>
      <c r="V466" s="503" t="str">
        <f t="shared" si="18"/>
        <v/>
      </c>
      <c r="W466" s="514">
        <f t="shared" si="19"/>
        <v>11.9</v>
      </c>
      <c r="X466" s="628" t="str">
        <f t="shared" si="20"/>
        <v/>
      </c>
      <c r="AT466" s="254"/>
      <c r="AV466" s="216"/>
      <c r="AW466" s="332"/>
      <c r="AY466" s="255"/>
    </row>
    <row r="467" spans="2:51" x14ac:dyDescent="0.25">
      <c r="B467" s="332">
        <v>12.6</v>
      </c>
      <c r="C467" s="332">
        <v>75</v>
      </c>
      <c r="D467" s="332">
        <v>12.6</v>
      </c>
      <c r="E467" s="332">
        <v>9.6999999999999993</v>
      </c>
      <c r="F467" s="332">
        <v>20.2</v>
      </c>
      <c r="G467" s="332">
        <v>0</v>
      </c>
      <c r="H467" s="332">
        <v>998.6</v>
      </c>
      <c r="I467" s="332">
        <v>0</v>
      </c>
      <c r="J467" s="332">
        <v>0.3</v>
      </c>
      <c r="K467" s="332">
        <v>0.5</v>
      </c>
      <c r="L467" s="332">
        <v>28</v>
      </c>
      <c r="M467" s="332">
        <v>78</v>
      </c>
      <c r="N467" s="496">
        <v>170.3</v>
      </c>
      <c r="O467" s="496">
        <v>10.8</v>
      </c>
      <c r="P467" s="496">
        <v>12</v>
      </c>
      <c r="Q467" s="497">
        <v>0.31805555555555598</v>
      </c>
      <c r="R467" s="496"/>
      <c r="S467" s="514">
        <f t="shared" si="21"/>
        <v>-1.7999999999999989</v>
      </c>
      <c r="T467" s="513" t="str">
        <f t="shared" si="17"/>
        <v/>
      </c>
      <c r="U467" s="501">
        <f t="shared" si="22"/>
        <v>60</v>
      </c>
      <c r="V467" s="503" t="str">
        <f t="shared" si="18"/>
        <v/>
      </c>
      <c r="W467" s="514">
        <f t="shared" si="19"/>
        <v>12</v>
      </c>
      <c r="X467" s="628" t="str">
        <f t="shared" si="20"/>
        <v/>
      </c>
      <c r="AT467" s="254"/>
      <c r="AV467" s="216"/>
      <c r="AW467" s="332"/>
      <c r="AY467" s="255"/>
    </row>
    <row r="468" spans="2:51" x14ac:dyDescent="0.25">
      <c r="B468" s="332">
        <v>12.6</v>
      </c>
      <c r="C468" s="332">
        <v>75</v>
      </c>
      <c r="D468" s="332">
        <v>12.6</v>
      </c>
      <c r="E468" s="332">
        <v>6.5</v>
      </c>
      <c r="F468" s="332">
        <v>11.2</v>
      </c>
      <c r="G468" s="332">
        <v>78</v>
      </c>
      <c r="H468" s="332">
        <v>998.7</v>
      </c>
      <c r="I468" s="332">
        <v>0</v>
      </c>
      <c r="J468" s="332">
        <v>0.3</v>
      </c>
      <c r="K468" s="332">
        <v>0.5</v>
      </c>
      <c r="L468" s="332">
        <v>28</v>
      </c>
      <c r="M468" s="332">
        <v>78</v>
      </c>
      <c r="N468" s="496">
        <v>170.3</v>
      </c>
      <c r="O468" s="496">
        <v>10.8</v>
      </c>
      <c r="P468" s="496">
        <v>12</v>
      </c>
      <c r="Q468" s="497">
        <v>0.31874999999999998</v>
      </c>
      <c r="R468" s="496"/>
      <c r="S468" s="514">
        <f t="shared" si="21"/>
        <v>-1.7999999999999989</v>
      </c>
      <c r="T468" s="513" t="str">
        <f t="shared" si="17"/>
        <v/>
      </c>
      <c r="U468" s="501">
        <f t="shared" si="22"/>
        <v>60</v>
      </c>
      <c r="V468" s="503" t="str">
        <f t="shared" si="18"/>
        <v/>
      </c>
      <c r="W468" s="514">
        <f t="shared" si="19"/>
        <v>12</v>
      </c>
      <c r="X468" s="628" t="str">
        <f t="shared" si="20"/>
        <v/>
      </c>
      <c r="AT468" s="254"/>
      <c r="AV468" s="216"/>
      <c r="AW468" s="332"/>
      <c r="AY468" s="255"/>
    </row>
    <row r="469" spans="2:51" x14ac:dyDescent="0.25">
      <c r="B469" s="332">
        <v>12.6</v>
      </c>
      <c r="C469" s="332">
        <v>76</v>
      </c>
      <c r="D469" s="332">
        <v>12.6</v>
      </c>
      <c r="E469" s="332">
        <v>6.5</v>
      </c>
      <c r="F469" s="332">
        <v>9.4</v>
      </c>
      <c r="G469" s="332">
        <v>48</v>
      </c>
      <c r="H469" s="332">
        <v>998.7</v>
      </c>
      <c r="I469" s="332">
        <v>0</v>
      </c>
      <c r="J469" s="332">
        <v>0.3</v>
      </c>
      <c r="K469" s="332">
        <v>0.5</v>
      </c>
      <c r="L469" s="332">
        <v>28</v>
      </c>
      <c r="M469" s="332">
        <v>78</v>
      </c>
      <c r="N469" s="496">
        <v>170.3</v>
      </c>
      <c r="O469" s="496">
        <v>10.8</v>
      </c>
      <c r="P469" s="496">
        <v>12</v>
      </c>
      <c r="Q469" s="497">
        <v>0.31944444444444398</v>
      </c>
      <c r="R469" s="496"/>
      <c r="S469" s="514">
        <f t="shared" si="21"/>
        <v>-1.7999999999999989</v>
      </c>
      <c r="T469" s="513" t="str">
        <f t="shared" si="17"/>
        <v/>
      </c>
      <c r="U469" s="501">
        <f t="shared" si="22"/>
        <v>60</v>
      </c>
      <c r="V469" s="503" t="str">
        <f t="shared" si="18"/>
        <v/>
      </c>
      <c r="W469" s="514">
        <f t="shared" si="19"/>
        <v>12</v>
      </c>
      <c r="X469" s="628" t="str">
        <f t="shared" si="20"/>
        <v/>
      </c>
      <c r="AT469" s="254"/>
      <c r="AV469" s="216"/>
      <c r="AW469" s="332"/>
      <c r="AY469" s="255"/>
    </row>
    <row r="470" spans="2:51" x14ac:dyDescent="0.25">
      <c r="B470" s="332">
        <v>12.6</v>
      </c>
      <c r="C470" s="332">
        <v>76</v>
      </c>
      <c r="D470" s="332">
        <v>12.6</v>
      </c>
      <c r="E470" s="332">
        <v>3.2</v>
      </c>
      <c r="F470" s="332">
        <v>5.4</v>
      </c>
      <c r="G470" s="332">
        <v>95</v>
      </c>
      <c r="H470" s="332">
        <v>998.5</v>
      </c>
      <c r="I470" s="332">
        <v>0</v>
      </c>
      <c r="J470" s="332">
        <v>0.3</v>
      </c>
      <c r="K470" s="332">
        <v>0.5</v>
      </c>
      <c r="L470" s="332">
        <v>28</v>
      </c>
      <c r="M470" s="332">
        <v>78</v>
      </c>
      <c r="N470" s="496">
        <v>170.3</v>
      </c>
      <c r="O470" s="496">
        <v>10.8</v>
      </c>
      <c r="P470" s="496">
        <v>12.1</v>
      </c>
      <c r="Q470" s="497">
        <v>0.32013888888888897</v>
      </c>
      <c r="R470" s="496"/>
      <c r="S470" s="514">
        <f t="shared" si="21"/>
        <v>-1.7999999999999989</v>
      </c>
      <c r="T470" s="513" t="str">
        <f t="shared" si="17"/>
        <v/>
      </c>
      <c r="U470" s="501">
        <f t="shared" si="22"/>
        <v>60</v>
      </c>
      <c r="V470" s="503" t="str">
        <f t="shared" si="18"/>
        <v/>
      </c>
      <c r="W470" s="514">
        <f t="shared" si="19"/>
        <v>12.1</v>
      </c>
      <c r="X470" s="628" t="str">
        <f t="shared" si="20"/>
        <v/>
      </c>
      <c r="AT470" s="254"/>
      <c r="AV470" s="216"/>
      <c r="AW470" s="332"/>
      <c r="AY470" s="255"/>
    </row>
    <row r="471" spans="2:51" x14ac:dyDescent="0.25">
      <c r="B471" s="332">
        <v>12.6</v>
      </c>
      <c r="C471" s="332">
        <v>76</v>
      </c>
      <c r="D471" s="332">
        <v>12.6</v>
      </c>
      <c r="E471" s="332">
        <v>5.4</v>
      </c>
      <c r="F471" s="332">
        <v>7.2</v>
      </c>
      <c r="G471" s="332">
        <v>343</v>
      </c>
      <c r="H471" s="332">
        <v>998.7</v>
      </c>
      <c r="I471" s="332">
        <v>0</v>
      </c>
      <c r="J471" s="332">
        <v>0.3</v>
      </c>
      <c r="K471" s="332">
        <v>0.5</v>
      </c>
      <c r="L471" s="332">
        <v>28</v>
      </c>
      <c r="M471" s="332">
        <v>78</v>
      </c>
      <c r="N471" s="496">
        <v>170.3</v>
      </c>
      <c r="O471" s="496">
        <v>10.8</v>
      </c>
      <c r="P471" s="496">
        <v>12.1</v>
      </c>
      <c r="Q471" s="497">
        <v>0.32083333333333303</v>
      </c>
      <c r="R471" s="496"/>
      <c r="S471" s="514">
        <f t="shared" si="21"/>
        <v>-1.7999999999999989</v>
      </c>
      <c r="T471" s="513" t="str">
        <f t="shared" si="17"/>
        <v/>
      </c>
      <c r="U471" s="501">
        <f t="shared" si="22"/>
        <v>60</v>
      </c>
      <c r="V471" s="503" t="str">
        <f t="shared" si="18"/>
        <v/>
      </c>
      <c r="W471" s="514">
        <f t="shared" si="19"/>
        <v>12.1</v>
      </c>
      <c r="X471" s="628" t="str">
        <f t="shared" si="20"/>
        <v/>
      </c>
      <c r="AT471" s="254"/>
      <c r="AV471" s="216"/>
      <c r="AW471" s="332"/>
      <c r="AY471" s="255"/>
    </row>
    <row r="472" spans="2:51" x14ac:dyDescent="0.25">
      <c r="B472" s="332">
        <v>12.6</v>
      </c>
      <c r="C472" s="332">
        <v>76</v>
      </c>
      <c r="D472" s="332">
        <v>12.6</v>
      </c>
      <c r="E472" s="332">
        <v>5.4</v>
      </c>
      <c r="F472" s="332">
        <v>9.4</v>
      </c>
      <c r="G472" s="332">
        <v>7</v>
      </c>
      <c r="H472" s="332">
        <v>998.6</v>
      </c>
      <c r="I472" s="332">
        <v>0</v>
      </c>
      <c r="J472" s="332">
        <v>0.3</v>
      </c>
      <c r="K472" s="332">
        <v>0.5</v>
      </c>
      <c r="L472" s="332">
        <v>28</v>
      </c>
      <c r="M472" s="332">
        <v>78</v>
      </c>
      <c r="N472" s="496">
        <v>170.3</v>
      </c>
      <c r="O472" s="496">
        <v>10.9</v>
      </c>
      <c r="P472" s="496">
        <v>12.1</v>
      </c>
      <c r="Q472" s="497">
        <v>0.32152777777777802</v>
      </c>
      <c r="R472" s="496"/>
      <c r="S472" s="514">
        <f t="shared" si="21"/>
        <v>-1.6999999999999993</v>
      </c>
      <c r="T472" s="513" t="str">
        <f t="shared" si="17"/>
        <v/>
      </c>
      <c r="U472" s="501">
        <f t="shared" si="22"/>
        <v>60</v>
      </c>
      <c r="V472" s="503" t="str">
        <f t="shared" si="18"/>
        <v/>
      </c>
      <c r="W472" s="514">
        <f t="shared" si="19"/>
        <v>12.1</v>
      </c>
      <c r="X472" s="628" t="str">
        <f t="shared" si="20"/>
        <v/>
      </c>
      <c r="AT472" s="254"/>
      <c r="AV472" s="216"/>
      <c r="AW472" s="332"/>
      <c r="AY472" s="255"/>
    </row>
    <row r="473" spans="2:51" x14ac:dyDescent="0.25">
      <c r="B473" s="332">
        <v>12.6</v>
      </c>
      <c r="C473" s="332">
        <v>76</v>
      </c>
      <c r="D473" s="332">
        <v>12.6</v>
      </c>
      <c r="E473" s="332">
        <v>7.6</v>
      </c>
      <c r="F473" s="332">
        <v>13</v>
      </c>
      <c r="G473" s="332">
        <v>109</v>
      </c>
      <c r="H473" s="332">
        <v>998.6</v>
      </c>
      <c r="I473" s="332">
        <v>0</v>
      </c>
      <c r="J473" s="332">
        <v>0.3</v>
      </c>
      <c r="K473" s="332">
        <v>0.5</v>
      </c>
      <c r="L473" s="332">
        <v>28</v>
      </c>
      <c r="M473" s="332">
        <v>78</v>
      </c>
      <c r="N473" s="496">
        <v>170.3</v>
      </c>
      <c r="O473" s="496">
        <v>10.9</v>
      </c>
      <c r="P473" s="496">
        <v>12.2</v>
      </c>
      <c r="Q473" s="497">
        <v>0.32222222222222202</v>
      </c>
      <c r="R473" s="496"/>
      <c r="S473" s="514">
        <f t="shared" si="21"/>
        <v>-1.6999999999999993</v>
      </c>
      <c r="T473" s="513" t="str">
        <f t="shared" si="17"/>
        <v/>
      </c>
      <c r="U473" s="501">
        <f t="shared" si="22"/>
        <v>60</v>
      </c>
      <c r="V473" s="503" t="str">
        <f t="shared" si="18"/>
        <v/>
      </c>
      <c r="W473" s="514">
        <f t="shared" si="19"/>
        <v>12.2</v>
      </c>
      <c r="X473" s="628" t="str">
        <f t="shared" si="20"/>
        <v/>
      </c>
      <c r="AT473" s="254"/>
      <c r="AV473" s="216"/>
      <c r="AW473" s="332"/>
      <c r="AY473" s="255"/>
    </row>
    <row r="474" spans="2:51" x14ac:dyDescent="0.25">
      <c r="B474" s="332">
        <v>12.6</v>
      </c>
      <c r="C474" s="332">
        <v>76</v>
      </c>
      <c r="D474" s="332">
        <v>12.6</v>
      </c>
      <c r="E474" s="332">
        <v>6.1</v>
      </c>
      <c r="F474" s="332">
        <v>11.2</v>
      </c>
      <c r="G474" s="332">
        <v>197</v>
      </c>
      <c r="H474" s="332">
        <v>998.7</v>
      </c>
      <c r="I474" s="332">
        <v>0</v>
      </c>
      <c r="J474" s="332">
        <v>0.3</v>
      </c>
      <c r="K474" s="332">
        <v>0.5</v>
      </c>
      <c r="L474" s="332">
        <v>28</v>
      </c>
      <c r="M474" s="332">
        <v>78</v>
      </c>
      <c r="N474" s="496">
        <v>170.3</v>
      </c>
      <c r="O474" s="496">
        <v>10.9</v>
      </c>
      <c r="P474" s="496">
        <v>12.2</v>
      </c>
      <c r="Q474" s="497">
        <v>0.32291666666666702</v>
      </c>
      <c r="R474" s="496"/>
      <c r="S474" s="514">
        <f t="shared" si="21"/>
        <v>-1.6999999999999993</v>
      </c>
      <c r="T474" s="513" t="str">
        <f t="shared" si="17"/>
        <v/>
      </c>
      <c r="U474" s="501">
        <f t="shared" si="22"/>
        <v>60</v>
      </c>
      <c r="V474" s="503" t="str">
        <f t="shared" si="18"/>
        <v/>
      </c>
      <c r="W474" s="514">
        <f t="shared" si="19"/>
        <v>12.2</v>
      </c>
      <c r="X474" s="628" t="str">
        <f t="shared" si="20"/>
        <v/>
      </c>
      <c r="AT474" s="254"/>
      <c r="AV474" s="216"/>
      <c r="AW474" s="332"/>
      <c r="AY474" s="255"/>
    </row>
    <row r="475" spans="2:51" x14ac:dyDescent="0.25">
      <c r="B475" s="332">
        <v>12.6</v>
      </c>
      <c r="C475" s="332">
        <v>76</v>
      </c>
      <c r="D475" s="332">
        <v>12.6</v>
      </c>
      <c r="E475" s="332">
        <v>7.6</v>
      </c>
      <c r="F475" s="332">
        <v>13</v>
      </c>
      <c r="G475" s="332">
        <v>357</v>
      </c>
      <c r="H475" s="332">
        <v>998.6</v>
      </c>
      <c r="I475" s="332">
        <v>0</v>
      </c>
      <c r="J475" s="332">
        <v>0</v>
      </c>
      <c r="K475" s="332">
        <v>0.5</v>
      </c>
      <c r="L475" s="332">
        <v>28</v>
      </c>
      <c r="M475" s="332">
        <v>78</v>
      </c>
      <c r="N475" s="496">
        <v>170.3</v>
      </c>
      <c r="O475" s="496">
        <v>10.9</v>
      </c>
      <c r="P475" s="496">
        <v>12.2</v>
      </c>
      <c r="Q475" s="497">
        <v>0.32361111111111102</v>
      </c>
      <c r="R475" s="496"/>
      <c r="S475" s="514">
        <f t="shared" si="21"/>
        <v>-1.6999999999999993</v>
      </c>
      <c r="T475" s="513" t="str">
        <f t="shared" si="17"/>
        <v/>
      </c>
      <c r="U475" s="501" t="str">
        <f t="shared" si="22"/>
        <v/>
      </c>
      <c r="V475" s="503" t="str">
        <f t="shared" si="18"/>
        <v/>
      </c>
      <c r="W475" s="514">
        <f t="shared" si="19"/>
        <v>12.2</v>
      </c>
      <c r="X475" s="628" t="str">
        <f t="shared" si="20"/>
        <v/>
      </c>
      <c r="AT475" s="254"/>
      <c r="AV475" s="216"/>
      <c r="AW475" s="332"/>
      <c r="AY475" s="255"/>
    </row>
    <row r="476" spans="2:51" x14ac:dyDescent="0.25">
      <c r="B476" s="332">
        <v>12.6</v>
      </c>
      <c r="C476" s="332">
        <v>76</v>
      </c>
      <c r="D476" s="332">
        <v>12.6</v>
      </c>
      <c r="E476" s="332">
        <v>6.8</v>
      </c>
      <c r="F476" s="332">
        <v>7.2</v>
      </c>
      <c r="G476" s="332">
        <v>53</v>
      </c>
      <c r="H476" s="332">
        <v>998.6</v>
      </c>
      <c r="I476" s="332">
        <v>0</v>
      </c>
      <c r="J476" s="332">
        <v>0</v>
      </c>
      <c r="K476" s="332">
        <v>0.5</v>
      </c>
      <c r="L476" s="332">
        <v>28</v>
      </c>
      <c r="M476" s="332">
        <v>78</v>
      </c>
      <c r="N476" s="496">
        <v>170.3</v>
      </c>
      <c r="O476" s="496">
        <v>10.9</v>
      </c>
      <c r="P476" s="496">
        <v>12.2</v>
      </c>
      <c r="Q476" s="497">
        <v>0.32430555555555601</v>
      </c>
      <c r="R476" s="496"/>
      <c r="S476" s="514">
        <f t="shared" si="21"/>
        <v>-1.6999999999999993</v>
      </c>
      <c r="T476" s="513" t="str">
        <f t="shared" si="17"/>
        <v/>
      </c>
      <c r="U476" s="501" t="str">
        <f t="shared" si="22"/>
        <v/>
      </c>
      <c r="V476" s="503" t="str">
        <f t="shared" si="18"/>
        <v/>
      </c>
      <c r="W476" s="514">
        <f t="shared" si="19"/>
        <v>12.2</v>
      </c>
      <c r="X476" s="628" t="str">
        <f t="shared" si="20"/>
        <v/>
      </c>
      <c r="AT476" s="254"/>
      <c r="AV476" s="216"/>
      <c r="AW476" s="332"/>
      <c r="AY476" s="255"/>
    </row>
    <row r="477" spans="2:51" x14ac:dyDescent="0.25">
      <c r="B477" s="332">
        <v>12.6</v>
      </c>
      <c r="C477" s="332">
        <v>76</v>
      </c>
      <c r="D477" s="332">
        <v>12.6</v>
      </c>
      <c r="E477" s="332">
        <v>9.4</v>
      </c>
      <c r="F477" s="332">
        <v>16.600000000000001</v>
      </c>
      <c r="G477" s="332">
        <v>308</v>
      </c>
      <c r="H477" s="332">
        <v>998.9</v>
      </c>
      <c r="I477" s="332">
        <v>0</v>
      </c>
      <c r="J477" s="332">
        <v>0</v>
      </c>
      <c r="K477" s="332">
        <v>0.5</v>
      </c>
      <c r="L477" s="332">
        <v>28</v>
      </c>
      <c r="M477" s="332">
        <v>78</v>
      </c>
      <c r="N477" s="496">
        <v>170.3</v>
      </c>
      <c r="O477" s="496">
        <v>11</v>
      </c>
      <c r="P477" s="496">
        <v>12.2</v>
      </c>
      <c r="Q477" s="497">
        <v>0.32500000000000001</v>
      </c>
      <c r="R477" s="496"/>
      <c r="S477" s="514">
        <f t="shared" si="21"/>
        <v>-1.5999999999999996</v>
      </c>
      <c r="T477" s="513" t="str">
        <f t="shared" si="17"/>
        <v/>
      </c>
      <c r="U477" s="501" t="str">
        <f t="shared" si="22"/>
        <v/>
      </c>
      <c r="V477" s="503" t="str">
        <f t="shared" si="18"/>
        <v/>
      </c>
      <c r="W477" s="514">
        <f t="shared" si="19"/>
        <v>12.2</v>
      </c>
      <c r="X477" s="628" t="str">
        <f t="shared" si="20"/>
        <v/>
      </c>
      <c r="AT477" s="254"/>
      <c r="AV477" s="216"/>
      <c r="AW477" s="332"/>
      <c r="AY477" s="255"/>
    </row>
    <row r="478" spans="2:51" x14ac:dyDescent="0.25">
      <c r="B478" s="332">
        <v>12.6</v>
      </c>
      <c r="C478" s="332">
        <v>77</v>
      </c>
      <c r="D478" s="332">
        <v>12.6</v>
      </c>
      <c r="E478" s="332">
        <v>17.600000000000001</v>
      </c>
      <c r="F478" s="332">
        <v>31.3</v>
      </c>
      <c r="G478" s="332">
        <v>133</v>
      </c>
      <c r="H478" s="332">
        <v>998.8</v>
      </c>
      <c r="I478" s="332">
        <v>0</v>
      </c>
      <c r="J478" s="332">
        <v>0.2</v>
      </c>
      <c r="K478" s="332">
        <v>0.7</v>
      </c>
      <c r="L478" s="332">
        <v>28.2</v>
      </c>
      <c r="M478" s="332">
        <v>78.2</v>
      </c>
      <c r="N478" s="496">
        <v>170.5</v>
      </c>
      <c r="O478" s="496">
        <v>11</v>
      </c>
      <c r="P478" s="496">
        <v>12.2</v>
      </c>
      <c r="Q478" s="497">
        <v>0.32569444444444401</v>
      </c>
      <c r="R478" s="496"/>
      <c r="S478" s="514">
        <f t="shared" si="21"/>
        <v>-1.5999999999999996</v>
      </c>
      <c r="T478" s="513" t="str">
        <f t="shared" si="17"/>
        <v/>
      </c>
      <c r="U478" s="501">
        <f t="shared" si="22"/>
        <v>60</v>
      </c>
      <c r="V478" s="503" t="str">
        <f t="shared" si="18"/>
        <v/>
      </c>
      <c r="W478" s="514">
        <f t="shared" si="19"/>
        <v>12.2</v>
      </c>
      <c r="X478" s="628" t="str">
        <f t="shared" si="20"/>
        <v/>
      </c>
      <c r="AT478" s="254"/>
      <c r="AV478" s="216"/>
      <c r="AW478" s="332"/>
      <c r="AY478" s="255"/>
    </row>
    <row r="479" spans="2:51" x14ac:dyDescent="0.25">
      <c r="B479" s="332">
        <v>12.5</v>
      </c>
      <c r="C479" s="332">
        <v>77</v>
      </c>
      <c r="D479" s="332">
        <v>12.5</v>
      </c>
      <c r="E479" s="332">
        <v>6.5</v>
      </c>
      <c r="F479" s="332">
        <v>9.4</v>
      </c>
      <c r="G479" s="332">
        <v>36</v>
      </c>
      <c r="H479" s="332">
        <v>998.7</v>
      </c>
      <c r="I479" s="332">
        <v>0</v>
      </c>
      <c r="J479" s="332">
        <v>0.2</v>
      </c>
      <c r="K479" s="332">
        <v>0.7</v>
      </c>
      <c r="L479" s="332">
        <v>28.2</v>
      </c>
      <c r="M479" s="332">
        <v>78.2</v>
      </c>
      <c r="N479" s="496">
        <v>170.5</v>
      </c>
      <c r="O479" s="496">
        <v>11</v>
      </c>
      <c r="P479" s="496">
        <v>12.2</v>
      </c>
      <c r="Q479" s="497">
        <v>0.32638888888888901</v>
      </c>
      <c r="R479" s="496"/>
      <c r="S479" s="514">
        <f t="shared" si="21"/>
        <v>-1.5</v>
      </c>
      <c r="T479" s="513" t="str">
        <f t="shared" si="17"/>
        <v/>
      </c>
      <c r="U479" s="501">
        <f t="shared" si="22"/>
        <v>60</v>
      </c>
      <c r="V479" s="503" t="str">
        <f t="shared" si="18"/>
        <v/>
      </c>
      <c r="W479" s="514">
        <f t="shared" si="19"/>
        <v>12.2</v>
      </c>
      <c r="X479" s="628" t="str">
        <f t="shared" si="20"/>
        <v/>
      </c>
      <c r="AT479" s="254"/>
      <c r="AV479" s="216"/>
      <c r="AW479" s="332"/>
      <c r="AY479" s="255"/>
    </row>
    <row r="480" spans="2:51" x14ac:dyDescent="0.25">
      <c r="B480" s="332">
        <v>12.5</v>
      </c>
      <c r="C480" s="332">
        <v>77</v>
      </c>
      <c r="D480" s="332">
        <v>12.5</v>
      </c>
      <c r="E480" s="332">
        <v>9.4</v>
      </c>
      <c r="F480" s="332">
        <v>16.600000000000001</v>
      </c>
      <c r="G480" s="332">
        <v>358</v>
      </c>
      <c r="H480" s="332">
        <v>998.7</v>
      </c>
      <c r="I480" s="332">
        <v>0</v>
      </c>
      <c r="J480" s="332">
        <v>0.2</v>
      </c>
      <c r="K480" s="332">
        <v>0.7</v>
      </c>
      <c r="L480" s="332">
        <v>28.2</v>
      </c>
      <c r="M480" s="332">
        <v>78.2</v>
      </c>
      <c r="N480" s="496">
        <v>170.5</v>
      </c>
      <c r="O480" s="496">
        <v>11</v>
      </c>
      <c r="P480" s="496">
        <v>12.2</v>
      </c>
      <c r="Q480" s="497">
        <v>0.327083333333333</v>
      </c>
      <c r="R480" s="496"/>
      <c r="S480" s="514">
        <f t="shared" si="21"/>
        <v>-1.5</v>
      </c>
      <c r="T480" s="513" t="str">
        <f t="shared" si="17"/>
        <v/>
      </c>
      <c r="U480" s="501">
        <f t="shared" si="22"/>
        <v>60</v>
      </c>
      <c r="V480" s="503" t="str">
        <f t="shared" si="18"/>
        <v/>
      </c>
      <c r="W480" s="514">
        <f t="shared" si="19"/>
        <v>12.2</v>
      </c>
      <c r="X480" s="628" t="str">
        <f t="shared" si="20"/>
        <v/>
      </c>
      <c r="AT480" s="254"/>
      <c r="AV480" s="216"/>
      <c r="AW480" s="332"/>
      <c r="AY480" s="255"/>
    </row>
    <row r="481" spans="2:51" x14ac:dyDescent="0.25">
      <c r="B481" s="332">
        <v>12.5</v>
      </c>
      <c r="C481" s="332">
        <v>78</v>
      </c>
      <c r="D481" s="332">
        <v>12.5</v>
      </c>
      <c r="E481" s="332">
        <v>5.4</v>
      </c>
      <c r="F481" s="332">
        <v>7.2</v>
      </c>
      <c r="G481" s="332">
        <v>356</v>
      </c>
      <c r="H481" s="332">
        <v>998.9</v>
      </c>
      <c r="I481" s="332">
        <v>0</v>
      </c>
      <c r="J481" s="332">
        <v>0.2</v>
      </c>
      <c r="K481" s="332">
        <v>0.7</v>
      </c>
      <c r="L481" s="332">
        <v>28.2</v>
      </c>
      <c r="M481" s="332">
        <v>78.2</v>
      </c>
      <c r="N481" s="496">
        <v>170.5</v>
      </c>
      <c r="O481" s="496">
        <v>11.1</v>
      </c>
      <c r="P481" s="496">
        <v>12.3</v>
      </c>
      <c r="Q481" s="497">
        <v>0.327777777777778</v>
      </c>
      <c r="R481" s="496"/>
      <c r="S481" s="514">
        <f t="shared" si="21"/>
        <v>-1.4000000000000004</v>
      </c>
      <c r="T481" s="513" t="str">
        <f t="shared" si="17"/>
        <v/>
      </c>
      <c r="U481" s="501">
        <f t="shared" si="22"/>
        <v>60</v>
      </c>
      <c r="V481" s="503" t="str">
        <f t="shared" si="18"/>
        <v/>
      </c>
      <c r="W481" s="514">
        <f t="shared" si="19"/>
        <v>12.3</v>
      </c>
      <c r="X481" s="628" t="str">
        <f t="shared" si="20"/>
        <v/>
      </c>
      <c r="AT481" s="254"/>
      <c r="AV481" s="216"/>
      <c r="AW481" s="332"/>
      <c r="AY481" s="255"/>
    </row>
    <row r="482" spans="2:51" x14ac:dyDescent="0.25">
      <c r="B482" s="332">
        <v>12.5</v>
      </c>
      <c r="C482" s="332">
        <v>78</v>
      </c>
      <c r="D482" s="332">
        <v>12.5</v>
      </c>
      <c r="E482" s="332">
        <v>6.8</v>
      </c>
      <c r="F482" s="332">
        <v>11.2</v>
      </c>
      <c r="G482" s="332">
        <v>32</v>
      </c>
      <c r="H482" s="332">
        <v>998.6</v>
      </c>
      <c r="I482" s="332">
        <v>0</v>
      </c>
      <c r="J482" s="332">
        <v>0.2</v>
      </c>
      <c r="K482" s="332">
        <v>0.7</v>
      </c>
      <c r="L482" s="332">
        <v>28.2</v>
      </c>
      <c r="M482" s="332">
        <v>78.2</v>
      </c>
      <c r="N482" s="496">
        <v>170.5</v>
      </c>
      <c r="O482" s="496">
        <v>11.1</v>
      </c>
      <c r="P482" s="496">
        <v>12.3</v>
      </c>
      <c r="Q482" s="497">
        <v>0.328472222222222</v>
      </c>
      <c r="R482" s="496"/>
      <c r="S482" s="514">
        <f t="shared" si="21"/>
        <v>-1.4000000000000004</v>
      </c>
      <c r="T482" s="513" t="str">
        <f t="shared" si="17"/>
        <v/>
      </c>
      <c r="U482" s="501">
        <f t="shared" si="22"/>
        <v>60</v>
      </c>
      <c r="V482" s="503" t="str">
        <f t="shared" si="18"/>
        <v/>
      </c>
      <c r="W482" s="514">
        <f t="shared" si="19"/>
        <v>12.3</v>
      </c>
      <c r="X482" s="628" t="str">
        <f t="shared" si="20"/>
        <v/>
      </c>
      <c r="AT482" s="254"/>
      <c r="AV482" s="216"/>
      <c r="AW482" s="332"/>
      <c r="AY482" s="255"/>
    </row>
    <row r="483" spans="2:51" x14ac:dyDescent="0.25">
      <c r="B483" s="332">
        <v>12.5</v>
      </c>
      <c r="C483" s="332">
        <v>79</v>
      </c>
      <c r="D483" s="332">
        <v>12.5</v>
      </c>
      <c r="E483" s="332">
        <v>6.8</v>
      </c>
      <c r="F483" s="332">
        <v>9.4</v>
      </c>
      <c r="G483" s="332">
        <v>358</v>
      </c>
      <c r="H483" s="332">
        <v>998.8</v>
      </c>
      <c r="I483" s="332">
        <v>0</v>
      </c>
      <c r="J483" s="332">
        <v>0.2</v>
      </c>
      <c r="K483" s="332">
        <v>0.7</v>
      </c>
      <c r="L483" s="332">
        <v>28.2</v>
      </c>
      <c r="M483" s="332">
        <v>78.2</v>
      </c>
      <c r="N483" s="496">
        <v>170.5</v>
      </c>
      <c r="O483" s="496">
        <v>11.1</v>
      </c>
      <c r="P483" s="496">
        <v>12.2</v>
      </c>
      <c r="Q483" s="497">
        <v>0.329166666666667</v>
      </c>
      <c r="R483" s="496"/>
      <c r="S483" s="514">
        <f t="shared" si="21"/>
        <v>-1.4000000000000004</v>
      </c>
      <c r="T483" s="513" t="str">
        <f t="shared" si="17"/>
        <v/>
      </c>
      <c r="U483" s="501">
        <f t="shared" si="22"/>
        <v>60</v>
      </c>
      <c r="V483" s="503" t="str">
        <f t="shared" si="18"/>
        <v/>
      </c>
      <c r="W483" s="514">
        <f t="shared" si="19"/>
        <v>12.2</v>
      </c>
      <c r="X483" s="628" t="str">
        <f t="shared" si="20"/>
        <v/>
      </c>
      <c r="AT483" s="254"/>
      <c r="AV483" s="216"/>
      <c r="AW483" s="332"/>
      <c r="AY483" s="255"/>
    </row>
    <row r="484" spans="2:51" x14ac:dyDescent="0.25">
      <c r="B484" s="332">
        <v>12.4</v>
      </c>
      <c r="C484" s="332">
        <v>80</v>
      </c>
      <c r="D484" s="332">
        <v>12.4</v>
      </c>
      <c r="E484" s="332">
        <v>7.6</v>
      </c>
      <c r="F484" s="332">
        <v>14.8</v>
      </c>
      <c r="G484" s="332">
        <v>18</v>
      </c>
      <c r="H484" s="332">
        <v>998.5</v>
      </c>
      <c r="I484" s="332">
        <v>0</v>
      </c>
      <c r="J484" s="332">
        <v>0.2</v>
      </c>
      <c r="K484" s="332">
        <v>0.7</v>
      </c>
      <c r="L484" s="332">
        <v>28.2</v>
      </c>
      <c r="M484" s="332">
        <v>78.2</v>
      </c>
      <c r="N484" s="496">
        <v>170.5</v>
      </c>
      <c r="O484" s="496">
        <v>11.1</v>
      </c>
      <c r="P484" s="496">
        <v>12.2</v>
      </c>
      <c r="Q484" s="497">
        <v>0.32986111111111099</v>
      </c>
      <c r="R484" s="496"/>
      <c r="S484" s="514">
        <f t="shared" si="21"/>
        <v>-1.3000000000000007</v>
      </c>
      <c r="T484" s="513" t="str">
        <f t="shared" si="17"/>
        <v/>
      </c>
      <c r="U484" s="501">
        <f t="shared" si="22"/>
        <v>60</v>
      </c>
      <c r="V484" s="503" t="str">
        <f t="shared" si="18"/>
        <v/>
      </c>
      <c r="W484" s="514">
        <f t="shared" si="19"/>
        <v>12.2</v>
      </c>
      <c r="X484" s="628" t="str">
        <f t="shared" si="20"/>
        <v/>
      </c>
      <c r="AT484" s="254"/>
      <c r="AV484" s="216"/>
      <c r="AW484" s="332"/>
      <c r="AY484" s="255"/>
    </row>
    <row r="485" spans="2:51" x14ac:dyDescent="0.25">
      <c r="B485" s="332">
        <v>12.4</v>
      </c>
      <c r="C485" s="332">
        <v>80</v>
      </c>
      <c r="D485" s="332">
        <v>12.4</v>
      </c>
      <c r="E485" s="332">
        <v>7.2</v>
      </c>
      <c r="F485" s="332">
        <v>13</v>
      </c>
      <c r="G485" s="332">
        <v>317</v>
      </c>
      <c r="H485" s="332">
        <v>998.6</v>
      </c>
      <c r="I485" s="332">
        <v>0</v>
      </c>
      <c r="J485" s="332">
        <v>0.2</v>
      </c>
      <c r="K485" s="332">
        <v>0.7</v>
      </c>
      <c r="L485" s="332">
        <v>28.2</v>
      </c>
      <c r="M485" s="332">
        <v>78.2</v>
      </c>
      <c r="N485" s="496">
        <v>170.5</v>
      </c>
      <c r="O485" s="496">
        <v>11</v>
      </c>
      <c r="P485" s="496">
        <v>12.2</v>
      </c>
      <c r="Q485" s="497">
        <v>0.33055555555555599</v>
      </c>
      <c r="R485" s="496"/>
      <c r="S485" s="514">
        <f t="shared" si="21"/>
        <v>-1.4000000000000004</v>
      </c>
      <c r="T485" s="513" t="str">
        <f t="shared" si="17"/>
        <v/>
      </c>
      <c r="U485" s="501">
        <f t="shared" si="22"/>
        <v>60</v>
      </c>
      <c r="V485" s="503" t="str">
        <f t="shared" si="18"/>
        <v/>
      </c>
      <c r="W485" s="514">
        <f t="shared" si="19"/>
        <v>12.2</v>
      </c>
      <c r="X485" s="628" t="str">
        <f t="shared" si="20"/>
        <v/>
      </c>
      <c r="AT485" s="254"/>
      <c r="AV485" s="216"/>
      <c r="AW485" s="332"/>
      <c r="AY485" s="255"/>
    </row>
    <row r="486" spans="2:51" x14ac:dyDescent="0.25">
      <c r="B486" s="332">
        <v>12.3</v>
      </c>
      <c r="C486" s="332">
        <v>80</v>
      </c>
      <c r="D486" s="332">
        <v>12.3</v>
      </c>
      <c r="E486" s="332">
        <v>4.7</v>
      </c>
      <c r="F486" s="332">
        <v>7.2</v>
      </c>
      <c r="G486" s="332">
        <v>7</v>
      </c>
      <c r="H486" s="332">
        <v>998.8</v>
      </c>
      <c r="I486" s="332">
        <v>46</v>
      </c>
      <c r="J486" s="332">
        <v>0.2</v>
      </c>
      <c r="K486" s="332">
        <v>0.7</v>
      </c>
      <c r="L486" s="332">
        <v>28.2</v>
      </c>
      <c r="M486" s="332">
        <v>78.2</v>
      </c>
      <c r="N486" s="496">
        <v>170.5</v>
      </c>
      <c r="O486" s="496">
        <v>11</v>
      </c>
      <c r="P486" s="496">
        <v>12.2</v>
      </c>
      <c r="Q486" s="497">
        <v>0.33124999999999999</v>
      </c>
      <c r="R486" s="496"/>
      <c r="S486" s="514">
        <f t="shared" si="21"/>
        <v>-1.3000000000000007</v>
      </c>
      <c r="T486" s="513" t="str">
        <f t="shared" si="17"/>
        <v/>
      </c>
      <c r="U486" s="501">
        <f t="shared" si="22"/>
        <v>60</v>
      </c>
      <c r="V486" s="503" t="str">
        <f t="shared" si="18"/>
        <v/>
      </c>
      <c r="W486" s="514">
        <f t="shared" si="19"/>
        <v>12.2</v>
      </c>
      <c r="X486" s="628" t="str">
        <f t="shared" si="20"/>
        <v/>
      </c>
      <c r="AT486" s="254"/>
      <c r="AV486" s="216"/>
      <c r="AW486" s="332"/>
      <c r="AY486" s="255"/>
    </row>
    <row r="487" spans="2:51" x14ac:dyDescent="0.25">
      <c r="B487" s="332">
        <v>12.2</v>
      </c>
      <c r="C487" s="332">
        <v>81</v>
      </c>
      <c r="D487" s="332">
        <v>12.2</v>
      </c>
      <c r="E487" s="332">
        <v>8.6</v>
      </c>
      <c r="F487" s="332">
        <v>13</v>
      </c>
      <c r="G487" s="332">
        <v>327</v>
      </c>
      <c r="H487" s="332">
        <v>998.6</v>
      </c>
      <c r="I487" s="332">
        <v>108</v>
      </c>
      <c r="J487" s="332">
        <v>0.2</v>
      </c>
      <c r="K487" s="332">
        <v>0.7</v>
      </c>
      <c r="L487" s="332">
        <v>28.2</v>
      </c>
      <c r="M487" s="332">
        <v>78.2</v>
      </c>
      <c r="N487" s="496">
        <v>170.5</v>
      </c>
      <c r="O487" s="496">
        <v>11</v>
      </c>
      <c r="P487" s="496">
        <v>12.2</v>
      </c>
      <c r="Q487" s="497">
        <v>0.33194444444444399</v>
      </c>
      <c r="R487" s="496"/>
      <c r="S487" s="514">
        <f t="shared" si="21"/>
        <v>-1.1999999999999993</v>
      </c>
      <c r="T487" s="513" t="str">
        <f t="shared" si="17"/>
        <v/>
      </c>
      <c r="U487" s="501">
        <f t="shared" si="22"/>
        <v>60</v>
      </c>
      <c r="V487" s="503" t="str">
        <f t="shared" si="18"/>
        <v/>
      </c>
      <c r="W487" s="514">
        <f t="shared" si="19"/>
        <v>12.2</v>
      </c>
      <c r="X487" s="628" t="str">
        <f t="shared" si="20"/>
        <v/>
      </c>
      <c r="AT487" s="254"/>
      <c r="AV487" s="216"/>
      <c r="AW487" s="332"/>
      <c r="AY487" s="255"/>
    </row>
    <row r="488" spans="2:51" x14ac:dyDescent="0.25">
      <c r="B488" s="332">
        <v>12.2</v>
      </c>
      <c r="C488" s="332">
        <v>81</v>
      </c>
      <c r="D488" s="332">
        <v>12.2</v>
      </c>
      <c r="E488" s="332">
        <v>4.3</v>
      </c>
      <c r="F488" s="332">
        <v>7.2</v>
      </c>
      <c r="G488" s="332">
        <v>355</v>
      </c>
      <c r="H488" s="332">
        <v>998.5</v>
      </c>
      <c r="I488" s="332">
        <v>155</v>
      </c>
      <c r="J488" s="332">
        <v>0.2</v>
      </c>
      <c r="K488" s="332">
        <v>0.7</v>
      </c>
      <c r="L488" s="332">
        <v>28.2</v>
      </c>
      <c r="M488" s="332">
        <v>78.2</v>
      </c>
      <c r="N488" s="496">
        <v>170.5</v>
      </c>
      <c r="O488" s="496">
        <v>11</v>
      </c>
      <c r="P488" s="496">
        <v>12.2</v>
      </c>
      <c r="Q488" s="497">
        <v>0.33263888888888898</v>
      </c>
      <c r="R488" s="496"/>
      <c r="S488" s="514">
        <f t="shared" si="21"/>
        <v>-1.1999999999999993</v>
      </c>
      <c r="T488" s="513" t="str">
        <f t="shared" si="17"/>
        <v/>
      </c>
      <c r="U488" s="501">
        <f t="shared" si="22"/>
        <v>60</v>
      </c>
      <c r="V488" s="503" t="str">
        <f t="shared" si="18"/>
        <v/>
      </c>
      <c r="W488" s="514">
        <f t="shared" si="19"/>
        <v>12.2</v>
      </c>
      <c r="X488" s="628" t="str">
        <f t="shared" si="20"/>
        <v/>
      </c>
      <c r="AT488" s="254"/>
      <c r="AV488" s="216"/>
      <c r="AW488" s="332"/>
      <c r="AY488" s="255"/>
    </row>
    <row r="489" spans="2:51" x14ac:dyDescent="0.25">
      <c r="B489" s="332">
        <v>12.1</v>
      </c>
      <c r="C489" s="332">
        <v>82</v>
      </c>
      <c r="D489" s="332">
        <v>12.1</v>
      </c>
      <c r="E489" s="332">
        <v>5.4</v>
      </c>
      <c r="F489" s="332">
        <v>7.2</v>
      </c>
      <c r="G489" s="332">
        <v>329</v>
      </c>
      <c r="H489" s="332">
        <v>998.5</v>
      </c>
      <c r="I489" s="332">
        <v>155</v>
      </c>
      <c r="J489" s="332">
        <v>0.2</v>
      </c>
      <c r="K489" s="332">
        <v>0.7</v>
      </c>
      <c r="L489" s="332">
        <v>28.2</v>
      </c>
      <c r="M489" s="332">
        <v>78.2</v>
      </c>
      <c r="N489" s="496">
        <v>170.5</v>
      </c>
      <c r="O489" s="496">
        <v>11</v>
      </c>
      <c r="P489" s="496">
        <v>12.2</v>
      </c>
      <c r="Q489" s="497">
        <v>0.33333333333333298</v>
      </c>
      <c r="R489" s="496"/>
      <c r="S489" s="514">
        <f t="shared" si="21"/>
        <v>-1.0999999999999996</v>
      </c>
      <c r="T489" s="513" t="str">
        <f t="shared" si="17"/>
        <v/>
      </c>
      <c r="U489" s="501">
        <f t="shared" si="22"/>
        <v>60</v>
      </c>
      <c r="V489" s="503" t="str">
        <f t="shared" si="18"/>
        <v/>
      </c>
      <c r="W489" s="514">
        <f t="shared" si="19"/>
        <v>12.2</v>
      </c>
      <c r="X489" s="628" t="str">
        <f t="shared" si="20"/>
        <v/>
      </c>
      <c r="AT489" s="254"/>
      <c r="AV489" s="216"/>
      <c r="AW489" s="332"/>
      <c r="AY489" s="255"/>
    </row>
    <row r="490" spans="2:51" x14ac:dyDescent="0.25">
      <c r="B490" s="332">
        <v>12.1</v>
      </c>
      <c r="C490" s="332">
        <v>82</v>
      </c>
      <c r="D490" s="332">
        <v>12.1</v>
      </c>
      <c r="E490" s="332">
        <v>6.5</v>
      </c>
      <c r="F490" s="332">
        <v>11.2</v>
      </c>
      <c r="G490" s="332">
        <v>97</v>
      </c>
      <c r="H490" s="332">
        <v>998.8</v>
      </c>
      <c r="I490" s="332">
        <v>217</v>
      </c>
      <c r="J490" s="332">
        <v>0.2</v>
      </c>
      <c r="K490" s="332">
        <v>0.7</v>
      </c>
      <c r="L490" s="332">
        <v>28.2</v>
      </c>
      <c r="M490" s="332">
        <v>78.2</v>
      </c>
      <c r="N490" s="496">
        <v>170.5</v>
      </c>
      <c r="O490" s="496">
        <v>10.9</v>
      </c>
      <c r="P490" s="496">
        <v>12.1</v>
      </c>
      <c r="Q490" s="497">
        <v>0.33402777777777798</v>
      </c>
      <c r="R490" s="496"/>
      <c r="S490" s="514">
        <f t="shared" si="21"/>
        <v>-1.1999999999999993</v>
      </c>
      <c r="T490" s="513" t="str">
        <f t="shared" si="17"/>
        <v/>
      </c>
      <c r="U490" s="501">
        <f t="shared" si="22"/>
        <v>60</v>
      </c>
      <c r="V490" s="503" t="str">
        <f t="shared" si="18"/>
        <v/>
      </c>
      <c r="W490" s="514">
        <f t="shared" si="19"/>
        <v>12.1</v>
      </c>
      <c r="X490" s="628" t="str">
        <f t="shared" si="20"/>
        <v/>
      </c>
      <c r="AT490" s="254"/>
      <c r="AV490" s="216"/>
      <c r="AW490" s="332"/>
      <c r="AY490" s="255"/>
    </row>
    <row r="491" spans="2:51" x14ac:dyDescent="0.25">
      <c r="B491" s="332">
        <v>12</v>
      </c>
      <c r="C491" s="332">
        <v>82</v>
      </c>
      <c r="D491" s="332">
        <v>12</v>
      </c>
      <c r="E491" s="332">
        <v>9.4</v>
      </c>
      <c r="F491" s="332">
        <v>11.2</v>
      </c>
      <c r="G491" s="332">
        <v>344</v>
      </c>
      <c r="H491" s="332">
        <v>998.7</v>
      </c>
      <c r="I491" s="332">
        <v>217</v>
      </c>
      <c r="J491" s="332">
        <v>0.2</v>
      </c>
      <c r="K491" s="332">
        <v>0.7</v>
      </c>
      <c r="L491" s="332">
        <v>28.2</v>
      </c>
      <c r="M491" s="332">
        <v>78.2</v>
      </c>
      <c r="N491" s="496">
        <v>170.5</v>
      </c>
      <c r="O491" s="496">
        <v>10.9</v>
      </c>
      <c r="P491" s="496">
        <v>12.1</v>
      </c>
      <c r="Q491" s="497">
        <v>0.33472222222222198</v>
      </c>
      <c r="R491" s="496"/>
      <c r="S491" s="514">
        <f t="shared" si="21"/>
        <v>-1.0999999999999996</v>
      </c>
      <c r="T491" s="513" t="str">
        <f t="shared" si="17"/>
        <v/>
      </c>
      <c r="U491" s="501">
        <f t="shared" si="22"/>
        <v>60</v>
      </c>
      <c r="V491" s="503" t="str">
        <f t="shared" si="18"/>
        <v/>
      </c>
      <c r="W491" s="514">
        <f t="shared" si="19"/>
        <v>12.1</v>
      </c>
      <c r="X491" s="628" t="str">
        <f t="shared" si="20"/>
        <v/>
      </c>
      <c r="AT491" s="254"/>
      <c r="AV491" s="216"/>
      <c r="AW491" s="332"/>
      <c r="AY491" s="255"/>
    </row>
    <row r="492" spans="2:51" x14ac:dyDescent="0.25">
      <c r="B492" s="332">
        <v>12</v>
      </c>
      <c r="C492" s="332">
        <v>82</v>
      </c>
      <c r="D492" s="332">
        <v>12</v>
      </c>
      <c r="E492" s="332">
        <v>10.4</v>
      </c>
      <c r="F492" s="332">
        <v>16.600000000000001</v>
      </c>
      <c r="G492" s="332">
        <v>11</v>
      </c>
      <c r="H492" s="332">
        <v>998.8</v>
      </c>
      <c r="I492" s="332">
        <v>46</v>
      </c>
      <c r="J492" s="332">
        <v>0.2</v>
      </c>
      <c r="K492" s="332">
        <v>0.7</v>
      </c>
      <c r="L492" s="332">
        <v>28.2</v>
      </c>
      <c r="M492" s="332">
        <v>78.2</v>
      </c>
      <c r="N492" s="496">
        <v>170.5</v>
      </c>
      <c r="O492" s="496">
        <v>10.9</v>
      </c>
      <c r="P492" s="496">
        <v>12.1</v>
      </c>
      <c r="Q492" s="497">
        <v>0.33541666666666697</v>
      </c>
      <c r="R492" s="496"/>
      <c r="S492" s="514">
        <f t="shared" si="21"/>
        <v>-1.0999999999999996</v>
      </c>
      <c r="T492" s="513" t="str">
        <f t="shared" si="17"/>
        <v/>
      </c>
      <c r="U492" s="501">
        <f t="shared" si="22"/>
        <v>60</v>
      </c>
      <c r="V492" s="503" t="str">
        <f t="shared" si="18"/>
        <v/>
      </c>
      <c r="W492" s="514">
        <f t="shared" si="19"/>
        <v>12.1</v>
      </c>
      <c r="X492" s="628" t="str">
        <f t="shared" si="20"/>
        <v/>
      </c>
      <c r="AT492" s="254"/>
      <c r="AV492" s="216"/>
      <c r="AW492" s="332"/>
      <c r="AY492" s="255"/>
    </row>
    <row r="493" spans="2:51" x14ac:dyDescent="0.25">
      <c r="B493" s="332">
        <v>12</v>
      </c>
      <c r="C493" s="332">
        <v>82</v>
      </c>
      <c r="D493" s="332">
        <v>12</v>
      </c>
      <c r="E493" s="332">
        <v>6.5</v>
      </c>
      <c r="F493" s="332">
        <v>9.4</v>
      </c>
      <c r="G493" s="332">
        <v>105</v>
      </c>
      <c r="H493" s="332">
        <v>998.9</v>
      </c>
      <c r="I493" s="332">
        <v>0</v>
      </c>
      <c r="J493" s="332">
        <v>0.2</v>
      </c>
      <c r="K493" s="332">
        <v>0.7</v>
      </c>
      <c r="L493" s="332">
        <v>28.2</v>
      </c>
      <c r="M493" s="332">
        <v>78.2</v>
      </c>
      <c r="N493" s="496">
        <v>170.5</v>
      </c>
      <c r="O493" s="496">
        <v>10.9</v>
      </c>
      <c r="P493" s="496">
        <v>12.1</v>
      </c>
      <c r="Q493" s="497">
        <v>0.33611111111111103</v>
      </c>
      <c r="R493" s="496"/>
      <c r="S493" s="514">
        <f t="shared" si="21"/>
        <v>-1.0999999999999996</v>
      </c>
      <c r="T493" s="513" t="str">
        <f t="shared" si="17"/>
        <v/>
      </c>
      <c r="U493" s="501">
        <f t="shared" si="22"/>
        <v>60</v>
      </c>
      <c r="V493" s="503" t="str">
        <f t="shared" si="18"/>
        <v/>
      </c>
      <c r="W493" s="514">
        <f t="shared" si="19"/>
        <v>12.1</v>
      </c>
      <c r="X493" s="628" t="str">
        <f t="shared" si="20"/>
        <v/>
      </c>
      <c r="AT493" s="254"/>
      <c r="AV493" s="216"/>
      <c r="AW493" s="332"/>
      <c r="AY493" s="255"/>
    </row>
    <row r="494" spans="2:51" x14ac:dyDescent="0.25">
      <c r="B494" s="332">
        <v>12</v>
      </c>
      <c r="C494" s="332">
        <v>82</v>
      </c>
      <c r="D494" s="332">
        <v>12</v>
      </c>
      <c r="E494" s="332">
        <v>9</v>
      </c>
      <c r="F494" s="332">
        <v>13</v>
      </c>
      <c r="G494" s="332">
        <v>328</v>
      </c>
      <c r="H494" s="332">
        <v>998.9</v>
      </c>
      <c r="I494" s="332">
        <v>0</v>
      </c>
      <c r="J494" s="332">
        <v>0.2</v>
      </c>
      <c r="K494" s="332">
        <v>0.7</v>
      </c>
      <c r="L494" s="332">
        <v>28.2</v>
      </c>
      <c r="M494" s="332">
        <v>78.2</v>
      </c>
      <c r="N494" s="496">
        <v>170.5</v>
      </c>
      <c r="O494" s="496">
        <v>10.9</v>
      </c>
      <c r="P494" s="496">
        <v>12</v>
      </c>
      <c r="Q494" s="497">
        <v>0.33680555555555602</v>
      </c>
      <c r="R494" s="496"/>
      <c r="S494" s="514">
        <f t="shared" si="21"/>
        <v>-1.0999999999999996</v>
      </c>
      <c r="T494" s="513" t="str">
        <f t="shared" si="17"/>
        <v/>
      </c>
      <c r="U494" s="501">
        <f t="shared" si="22"/>
        <v>60</v>
      </c>
      <c r="V494" s="503" t="str">
        <f t="shared" si="18"/>
        <v/>
      </c>
      <c r="W494" s="514">
        <f t="shared" si="19"/>
        <v>12</v>
      </c>
      <c r="X494" s="628" t="str">
        <f t="shared" si="20"/>
        <v/>
      </c>
      <c r="AT494" s="254"/>
      <c r="AV494" s="216"/>
      <c r="AW494" s="332"/>
      <c r="AY494" s="255"/>
    </row>
    <row r="495" spans="2:51" x14ac:dyDescent="0.25">
      <c r="B495" s="332">
        <v>12</v>
      </c>
      <c r="C495" s="332">
        <v>82</v>
      </c>
      <c r="D495" s="332">
        <v>12</v>
      </c>
      <c r="E495" s="332">
        <v>13</v>
      </c>
      <c r="F495" s="332">
        <v>16.600000000000001</v>
      </c>
      <c r="G495" s="332">
        <v>63</v>
      </c>
      <c r="H495" s="332">
        <v>998.9</v>
      </c>
      <c r="I495" s="332">
        <v>0</v>
      </c>
      <c r="J495" s="332">
        <v>0.2</v>
      </c>
      <c r="K495" s="332">
        <v>0.7</v>
      </c>
      <c r="L495" s="332">
        <v>28.2</v>
      </c>
      <c r="M495" s="332">
        <v>78.2</v>
      </c>
      <c r="N495" s="496">
        <v>170.5</v>
      </c>
      <c r="O495" s="496">
        <v>10.9</v>
      </c>
      <c r="P495" s="496">
        <v>12</v>
      </c>
      <c r="Q495" s="497">
        <v>0.33750000000000002</v>
      </c>
      <c r="R495" s="496"/>
      <c r="S495" s="514">
        <f t="shared" si="21"/>
        <v>-1.0999999999999996</v>
      </c>
      <c r="T495" s="513" t="str">
        <f t="shared" si="17"/>
        <v/>
      </c>
      <c r="U495" s="501">
        <f t="shared" si="22"/>
        <v>60</v>
      </c>
      <c r="V495" s="503" t="str">
        <f t="shared" si="18"/>
        <v/>
      </c>
      <c r="W495" s="514">
        <f t="shared" si="19"/>
        <v>12</v>
      </c>
      <c r="X495" s="628" t="str">
        <f t="shared" si="20"/>
        <v/>
      </c>
      <c r="AT495" s="254"/>
      <c r="AV495" s="216"/>
      <c r="AW495" s="332"/>
      <c r="AY495" s="255"/>
    </row>
    <row r="496" spans="2:51" x14ac:dyDescent="0.25">
      <c r="B496" s="332">
        <v>12</v>
      </c>
      <c r="C496" s="332">
        <v>82</v>
      </c>
      <c r="D496" s="332">
        <v>12</v>
      </c>
      <c r="E496" s="332">
        <v>5.8</v>
      </c>
      <c r="F496" s="332">
        <v>9.4</v>
      </c>
      <c r="G496" s="332">
        <v>158</v>
      </c>
      <c r="H496" s="332">
        <v>998.8</v>
      </c>
      <c r="I496" s="332">
        <v>0</v>
      </c>
      <c r="J496" s="332">
        <v>0.2</v>
      </c>
      <c r="K496" s="332">
        <v>0.7</v>
      </c>
      <c r="L496" s="332">
        <v>28.2</v>
      </c>
      <c r="M496" s="332">
        <v>78.2</v>
      </c>
      <c r="N496" s="496">
        <v>170.5</v>
      </c>
      <c r="O496" s="496">
        <v>10.9</v>
      </c>
      <c r="P496" s="496">
        <v>12</v>
      </c>
      <c r="Q496" s="497">
        <v>0.33819444444444402</v>
      </c>
      <c r="R496" s="496"/>
      <c r="S496" s="514">
        <f t="shared" si="21"/>
        <v>-1.0999999999999996</v>
      </c>
      <c r="T496" s="513" t="str">
        <f t="shared" si="17"/>
        <v/>
      </c>
      <c r="U496" s="501">
        <f t="shared" si="22"/>
        <v>60</v>
      </c>
      <c r="V496" s="503" t="str">
        <f t="shared" si="18"/>
        <v/>
      </c>
      <c r="W496" s="514">
        <f t="shared" si="19"/>
        <v>12</v>
      </c>
      <c r="X496" s="628" t="str">
        <f t="shared" si="20"/>
        <v/>
      </c>
      <c r="AT496" s="254"/>
      <c r="AV496" s="216"/>
      <c r="AW496" s="332"/>
      <c r="AY496" s="255"/>
    </row>
    <row r="497" spans="2:51" x14ac:dyDescent="0.25">
      <c r="B497" s="332">
        <v>12</v>
      </c>
      <c r="C497" s="332">
        <v>82</v>
      </c>
      <c r="D497" s="332">
        <v>12</v>
      </c>
      <c r="E497" s="332">
        <v>6.8</v>
      </c>
      <c r="F497" s="332">
        <v>11.2</v>
      </c>
      <c r="G497" s="332">
        <v>27</v>
      </c>
      <c r="H497" s="332">
        <v>998.9</v>
      </c>
      <c r="I497" s="332">
        <v>46</v>
      </c>
      <c r="J497" s="332">
        <v>0.2</v>
      </c>
      <c r="K497" s="332">
        <v>0.7</v>
      </c>
      <c r="L497" s="332">
        <v>28.2</v>
      </c>
      <c r="M497" s="332">
        <v>78.2</v>
      </c>
      <c r="N497" s="496">
        <v>170.5</v>
      </c>
      <c r="O497" s="496">
        <v>10.8</v>
      </c>
      <c r="P497" s="496">
        <v>12</v>
      </c>
      <c r="Q497" s="497">
        <v>0.33888888888888902</v>
      </c>
      <c r="R497" s="496"/>
      <c r="S497" s="514">
        <f t="shared" si="21"/>
        <v>-1.1999999999999993</v>
      </c>
      <c r="T497" s="513" t="str">
        <f t="shared" si="17"/>
        <v/>
      </c>
      <c r="U497" s="501">
        <f t="shared" si="22"/>
        <v>60</v>
      </c>
      <c r="V497" s="503" t="str">
        <f t="shared" si="18"/>
        <v/>
      </c>
      <c r="W497" s="514">
        <f t="shared" si="19"/>
        <v>12</v>
      </c>
      <c r="X497" s="628" t="str">
        <f t="shared" si="20"/>
        <v/>
      </c>
      <c r="AT497" s="254"/>
      <c r="AV497" s="216"/>
      <c r="AW497" s="332"/>
      <c r="AY497" s="255"/>
    </row>
    <row r="498" spans="2:51" x14ac:dyDescent="0.25">
      <c r="B498" s="332">
        <v>12</v>
      </c>
      <c r="C498" s="332">
        <v>83</v>
      </c>
      <c r="D498" s="332">
        <v>12</v>
      </c>
      <c r="E498" s="332">
        <v>6.8</v>
      </c>
      <c r="F498" s="332">
        <v>11.2</v>
      </c>
      <c r="G498" s="332">
        <v>141</v>
      </c>
      <c r="H498" s="332">
        <v>998.8</v>
      </c>
      <c r="I498" s="332">
        <v>155</v>
      </c>
      <c r="J498" s="332">
        <v>0.2</v>
      </c>
      <c r="K498" s="332">
        <v>0.7</v>
      </c>
      <c r="L498" s="332">
        <v>28.2</v>
      </c>
      <c r="M498" s="332">
        <v>78.2</v>
      </c>
      <c r="N498" s="496">
        <v>170.5</v>
      </c>
      <c r="O498" s="496">
        <v>10.9</v>
      </c>
      <c r="P498" s="496">
        <v>11.9</v>
      </c>
      <c r="Q498" s="497">
        <v>0.33958333333333302</v>
      </c>
      <c r="R498" s="496"/>
      <c r="S498" s="514">
        <f t="shared" si="21"/>
        <v>-1.0999999999999996</v>
      </c>
      <c r="T498" s="513" t="str">
        <f t="shared" ref="T498:T561" si="23">IF(I498&gt;4000,60,"")</f>
        <v/>
      </c>
      <c r="U498" s="501">
        <f t="shared" si="22"/>
        <v>60</v>
      </c>
      <c r="V498" s="503" t="str">
        <f t="shared" ref="V498:V561" si="24">IF(O498&gt;B498+2,60,"")</f>
        <v/>
      </c>
      <c r="W498" s="514">
        <f t="shared" ref="W498:W561" si="25">MAX(O498:P498)</f>
        <v>11.9</v>
      </c>
      <c r="X498" s="628" t="str">
        <f t="shared" ref="X498:X561" si="26">IF(W498&gt;B498+3,60,"")</f>
        <v/>
      </c>
      <c r="AT498" s="254"/>
      <c r="AV498" s="216"/>
      <c r="AW498" s="332"/>
      <c r="AY498" s="255"/>
    </row>
    <row r="499" spans="2:51" x14ac:dyDescent="0.25">
      <c r="B499" s="332">
        <v>12</v>
      </c>
      <c r="C499" s="332">
        <v>83</v>
      </c>
      <c r="D499" s="332">
        <v>12</v>
      </c>
      <c r="E499" s="332">
        <v>4.3</v>
      </c>
      <c r="F499" s="332">
        <v>7.2</v>
      </c>
      <c r="G499" s="332">
        <v>240</v>
      </c>
      <c r="H499" s="332">
        <v>998.7</v>
      </c>
      <c r="I499" s="332">
        <v>325</v>
      </c>
      <c r="J499" s="332">
        <v>0.2</v>
      </c>
      <c r="K499" s="332">
        <v>0.7</v>
      </c>
      <c r="L499" s="332">
        <v>28.2</v>
      </c>
      <c r="M499" s="332">
        <v>78.2</v>
      </c>
      <c r="N499" s="496">
        <v>170.5</v>
      </c>
      <c r="O499" s="496">
        <v>10.9</v>
      </c>
      <c r="P499" s="496">
        <v>11.9</v>
      </c>
      <c r="Q499" s="497">
        <v>0.34027777777777801</v>
      </c>
      <c r="R499" s="496"/>
      <c r="S499" s="514">
        <f t="shared" si="21"/>
        <v>-1.0999999999999996</v>
      </c>
      <c r="T499" s="513" t="str">
        <f t="shared" si="23"/>
        <v/>
      </c>
      <c r="U499" s="501">
        <f t="shared" si="22"/>
        <v>60</v>
      </c>
      <c r="V499" s="503" t="str">
        <f t="shared" si="24"/>
        <v/>
      </c>
      <c r="W499" s="514">
        <f t="shared" si="25"/>
        <v>11.9</v>
      </c>
      <c r="X499" s="628" t="str">
        <f t="shared" si="26"/>
        <v/>
      </c>
      <c r="AT499" s="254"/>
      <c r="AV499" s="216"/>
      <c r="AW499" s="332"/>
      <c r="AY499" s="255"/>
    </row>
    <row r="500" spans="2:51" x14ac:dyDescent="0.25">
      <c r="B500" s="332">
        <v>12</v>
      </c>
      <c r="C500" s="332">
        <v>83</v>
      </c>
      <c r="D500" s="332">
        <v>12</v>
      </c>
      <c r="E500" s="332">
        <v>5.4</v>
      </c>
      <c r="F500" s="332">
        <v>7.2</v>
      </c>
      <c r="G500" s="332">
        <v>36</v>
      </c>
      <c r="H500" s="332">
        <v>998.9</v>
      </c>
      <c r="I500" s="332">
        <v>542</v>
      </c>
      <c r="J500" s="332">
        <v>0.2</v>
      </c>
      <c r="K500" s="332">
        <v>0.7</v>
      </c>
      <c r="L500" s="332">
        <v>28.2</v>
      </c>
      <c r="M500" s="332">
        <v>78.2</v>
      </c>
      <c r="N500" s="496">
        <v>170.5</v>
      </c>
      <c r="O500" s="496">
        <v>10.8</v>
      </c>
      <c r="P500" s="496">
        <v>11.9</v>
      </c>
      <c r="Q500" s="497">
        <v>0.34097222222222201</v>
      </c>
      <c r="R500" s="496"/>
      <c r="S500" s="514">
        <f t="shared" si="21"/>
        <v>-1.1999999999999993</v>
      </c>
      <c r="T500" s="513" t="str">
        <f t="shared" si="23"/>
        <v/>
      </c>
      <c r="U500" s="501">
        <f t="shared" si="22"/>
        <v>60</v>
      </c>
      <c r="V500" s="503" t="str">
        <f t="shared" si="24"/>
        <v/>
      </c>
      <c r="W500" s="514">
        <f t="shared" si="25"/>
        <v>11.9</v>
      </c>
      <c r="X500" s="628" t="str">
        <f t="shared" si="26"/>
        <v/>
      </c>
      <c r="AT500" s="254"/>
      <c r="AV500" s="216"/>
      <c r="AW500" s="332"/>
      <c r="AY500" s="255"/>
    </row>
    <row r="501" spans="2:51" x14ac:dyDescent="0.25">
      <c r="B501" s="332">
        <v>12</v>
      </c>
      <c r="C501" s="332">
        <v>84</v>
      </c>
      <c r="D501" s="332">
        <v>12</v>
      </c>
      <c r="E501" s="332">
        <v>6.5</v>
      </c>
      <c r="F501" s="332">
        <v>9.4</v>
      </c>
      <c r="G501" s="332">
        <v>35</v>
      </c>
      <c r="H501" s="332">
        <v>998.8</v>
      </c>
      <c r="I501" s="332">
        <v>759</v>
      </c>
      <c r="J501" s="332">
        <v>0.2</v>
      </c>
      <c r="K501" s="332">
        <v>0.7</v>
      </c>
      <c r="L501" s="332">
        <v>28.2</v>
      </c>
      <c r="M501" s="332">
        <v>78.2</v>
      </c>
      <c r="N501" s="496">
        <v>170.5</v>
      </c>
      <c r="O501" s="496">
        <v>10.8</v>
      </c>
      <c r="P501" s="496">
        <v>11.9</v>
      </c>
      <c r="Q501" s="497">
        <v>0.34166666666666701</v>
      </c>
      <c r="R501" s="496"/>
      <c r="S501" s="514">
        <f t="shared" si="21"/>
        <v>-1.1999999999999993</v>
      </c>
      <c r="T501" s="513" t="str">
        <f t="shared" si="23"/>
        <v/>
      </c>
      <c r="U501" s="501">
        <f t="shared" si="22"/>
        <v>60</v>
      </c>
      <c r="V501" s="503" t="str">
        <f t="shared" si="24"/>
        <v/>
      </c>
      <c r="W501" s="514">
        <f t="shared" si="25"/>
        <v>11.9</v>
      </c>
      <c r="X501" s="628" t="str">
        <f t="shared" si="26"/>
        <v/>
      </c>
      <c r="AT501" s="254"/>
      <c r="AV501" s="216"/>
      <c r="AW501" s="332"/>
      <c r="AY501" s="255"/>
    </row>
    <row r="502" spans="2:51" x14ac:dyDescent="0.25">
      <c r="B502" s="332">
        <v>11.9</v>
      </c>
      <c r="C502" s="332">
        <v>84</v>
      </c>
      <c r="D502" s="332">
        <v>11.9</v>
      </c>
      <c r="E502" s="332">
        <v>4</v>
      </c>
      <c r="F502" s="332">
        <v>5.4</v>
      </c>
      <c r="G502" s="332">
        <v>292</v>
      </c>
      <c r="H502" s="332">
        <v>998.8</v>
      </c>
      <c r="I502" s="332">
        <v>821</v>
      </c>
      <c r="J502" s="332">
        <v>0.2</v>
      </c>
      <c r="K502" s="332">
        <v>0.7</v>
      </c>
      <c r="L502" s="332">
        <v>28.2</v>
      </c>
      <c r="M502" s="332">
        <v>78.2</v>
      </c>
      <c r="N502" s="496">
        <v>170.5</v>
      </c>
      <c r="O502" s="496">
        <v>10.8</v>
      </c>
      <c r="P502" s="496">
        <v>11.9</v>
      </c>
      <c r="Q502" s="497">
        <v>0.34236111111111101</v>
      </c>
      <c r="R502" s="496"/>
      <c r="S502" s="514">
        <f t="shared" si="21"/>
        <v>-1.0999999999999996</v>
      </c>
      <c r="T502" s="513" t="str">
        <f t="shared" si="23"/>
        <v/>
      </c>
      <c r="U502" s="501">
        <f t="shared" si="22"/>
        <v>60</v>
      </c>
      <c r="V502" s="503" t="str">
        <f t="shared" si="24"/>
        <v/>
      </c>
      <c r="W502" s="514">
        <f t="shared" si="25"/>
        <v>11.9</v>
      </c>
      <c r="X502" s="628" t="str">
        <f t="shared" si="26"/>
        <v/>
      </c>
      <c r="AT502" s="254"/>
      <c r="AV502" s="216"/>
      <c r="AW502" s="332"/>
      <c r="AY502" s="255"/>
    </row>
    <row r="503" spans="2:51" x14ac:dyDescent="0.25">
      <c r="B503" s="332">
        <v>11.9</v>
      </c>
      <c r="C503" s="332">
        <v>84</v>
      </c>
      <c r="D503" s="332">
        <v>11.9</v>
      </c>
      <c r="E503" s="332">
        <v>4.7</v>
      </c>
      <c r="F503" s="332">
        <v>7.2</v>
      </c>
      <c r="G503" s="332">
        <v>175</v>
      </c>
      <c r="H503" s="332">
        <v>998.7</v>
      </c>
      <c r="I503" s="332">
        <v>821</v>
      </c>
      <c r="J503" s="332">
        <v>0.2</v>
      </c>
      <c r="K503" s="332">
        <v>0.7</v>
      </c>
      <c r="L503" s="332">
        <v>28.2</v>
      </c>
      <c r="M503" s="332">
        <v>78.2</v>
      </c>
      <c r="N503" s="496">
        <v>170.5</v>
      </c>
      <c r="O503" s="496">
        <v>10.8</v>
      </c>
      <c r="P503" s="496">
        <v>11.8</v>
      </c>
      <c r="Q503" s="497">
        <v>0.343055555555556</v>
      </c>
      <c r="R503" s="496"/>
      <c r="S503" s="514">
        <f t="shared" si="21"/>
        <v>-1.0999999999999996</v>
      </c>
      <c r="T503" s="513" t="str">
        <f t="shared" si="23"/>
        <v/>
      </c>
      <c r="U503" s="501">
        <f t="shared" si="22"/>
        <v>60</v>
      </c>
      <c r="V503" s="503" t="str">
        <f t="shared" si="24"/>
        <v/>
      </c>
      <c r="W503" s="514">
        <f t="shared" si="25"/>
        <v>11.8</v>
      </c>
      <c r="X503" s="628" t="str">
        <f t="shared" si="26"/>
        <v/>
      </c>
      <c r="AT503" s="254"/>
      <c r="AV503" s="216"/>
      <c r="AW503" s="332"/>
      <c r="AY503" s="255"/>
    </row>
    <row r="504" spans="2:51" x14ac:dyDescent="0.25">
      <c r="B504" s="332">
        <v>11.9</v>
      </c>
      <c r="C504" s="332">
        <v>84</v>
      </c>
      <c r="D504" s="332">
        <v>11.9</v>
      </c>
      <c r="E504" s="332">
        <v>8.6</v>
      </c>
      <c r="F504" s="332">
        <v>13</v>
      </c>
      <c r="G504" s="332">
        <v>272</v>
      </c>
      <c r="H504" s="332">
        <v>998.9</v>
      </c>
      <c r="I504" s="332">
        <v>821</v>
      </c>
      <c r="J504" s="332">
        <v>0.2</v>
      </c>
      <c r="K504" s="332">
        <v>0.7</v>
      </c>
      <c r="L504" s="332">
        <v>28.2</v>
      </c>
      <c r="M504" s="332">
        <v>78.2</v>
      </c>
      <c r="N504" s="496">
        <v>170.5</v>
      </c>
      <c r="O504" s="496">
        <v>10.8</v>
      </c>
      <c r="P504" s="496">
        <v>11.8</v>
      </c>
      <c r="Q504" s="497">
        <v>0.34375</v>
      </c>
      <c r="R504" s="496"/>
      <c r="S504" s="514">
        <f t="shared" si="21"/>
        <v>-1.0999999999999996</v>
      </c>
      <c r="T504" s="513" t="str">
        <f t="shared" si="23"/>
        <v/>
      </c>
      <c r="U504" s="501">
        <f t="shared" si="22"/>
        <v>60</v>
      </c>
      <c r="V504" s="503" t="str">
        <f t="shared" si="24"/>
        <v/>
      </c>
      <c r="W504" s="514">
        <f t="shared" si="25"/>
        <v>11.8</v>
      </c>
      <c r="X504" s="628" t="str">
        <f t="shared" si="26"/>
        <v/>
      </c>
      <c r="AT504" s="254"/>
      <c r="AV504" s="216"/>
      <c r="AW504" s="332"/>
      <c r="AY504" s="255"/>
    </row>
    <row r="505" spans="2:51" x14ac:dyDescent="0.25">
      <c r="B505" s="332">
        <v>11.8</v>
      </c>
      <c r="C505" s="332">
        <v>84</v>
      </c>
      <c r="D505" s="332">
        <v>11.8</v>
      </c>
      <c r="E505" s="332">
        <v>5.4</v>
      </c>
      <c r="F505" s="332">
        <v>9.4</v>
      </c>
      <c r="G505" s="332">
        <v>4</v>
      </c>
      <c r="H505" s="332">
        <v>998.8</v>
      </c>
      <c r="I505" s="332">
        <v>976</v>
      </c>
      <c r="J505" s="332">
        <v>0.2</v>
      </c>
      <c r="K505" s="332">
        <v>0.7</v>
      </c>
      <c r="L505" s="332">
        <v>28.2</v>
      </c>
      <c r="M505" s="332">
        <v>78.2</v>
      </c>
      <c r="N505" s="496">
        <v>170.5</v>
      </c>
      <c r="O505" s="496">
        <v>10.8</v>
      </c>
      <c r="P505" s="496">
        <v>11.8</v>
      </c>
      <c r="Q505" s="497">
        <v>0.344444444444444</v>
      </c>
      <c r="R505" s="496"/>
      <c r="S505" s="514">
        <f t="shared" si="21"/>
        <v>-1</v>
      </c>
      <c r="T505" s="513" t="str">
        <f t="shared" si="23"/>
        <v/>
      </c>
      <c r="U505" s="501">
        <f t="shared" si="22"/>
        <v>60</v>
      </c>
      <c r="V505" s="503" t="str">
        <f t="shared" si="24"/>
        <v/>
      </c>
      <c r="W505" s="514">
        <f t="shared" si="25"/>
        <v>11.8</v>
      </c>
      <c r="X505" s="628" t="str">
        <f t="shared" si="26"/>
        <v/>
      </c>
      <c r="AT505" s="254"/>
      <c r="AV505" s="216"/>
      <c r="AW505" s="332"/>
      <c r="AY505" s="255"/>
    </row>
    <row r="506" spans="2:51" x14ac:dyDescent="0.25">
      <c r="B506" s="332">
        <v>11.8</v>
      </c>
      <c r="C506" s="332">
        <v>84</v>
      </c>
      <c r="D506" s="332">
        <v>11.8</v>
      </c>
      <c r="E506" s="332">
        <v>10.1</v>
      </c>
      <c r="F506" s="332">
        <v>18.399999999999999</v>
      </c>
      <c r="G506" s="332">
        <v>54</v>
      </c>
      <c r="H506" s="332">
        <v>998.9</v>
      </c>
      <c r="I506" s="332">
        <v>976</v>
      </c>
      <c r="J506" s="332">
        <v>0.2</v>
      </c>
      <c r="K506" s="332">
        <v>0.7</v>
      </c>
      <c r="L506" s="332">
        <v>28.2</v>
      </c>
      <c r="M506" s="332">
        <v>78.2</v>
      </c>
      <c r="N506" s="496">
        <v>170.5</v>
      </c>
      <c r="O506" s="496">
        <v>10.8</v>
      </c>
      <c r="P506" s="496">
        <v>11.8</v>
      </c>
      <c r="Q506" s="497">
        <v>0.34513888888888899</v>
      </c>
      <c r="R506" s="496"/>
      <c r="S506" s="514">
        <f t="shared" si="21"/>
        <v>-1</v>
      </c>
      <c r="T506" s="513" t="str">
        <f t="shared" si="23"/>
        <v/>
      </c>
      <c r="U506" s="501">
        <f t="shared" si="22"/>
        <v>60</v>
      </c>
      <c r="V506" s="503" t="str">
        <f t="shared" si="24"/>
        <v/>
      </c>
      <c r="W506" s="514">
        <f t="shared" si="25"/>
        <v>11.8</v>
      </c>
      <c r="X506" s="628" t="str">
        <f t="shared" si="26"/>
        <v/>
      </c>
      <c r="AT506" s="254"/>
      <c r="AV506" s="216"/>
      <c r="AW506" s="332"/>
      <c r="AY506" s="255"/>
    </row>
    <row r="507" spans="2:51" x14ac:dyDescent="0.25">
      <c r="B507" s="332">
        <v>11.8</v>
      </c>
      <c r="C507" s="332">
        <v>84</v>
      </c>
      <c r="D507" s="332">
        <v>11.8</v>
      </c>
      <c r="E507" s="332">
        <v>6.5</v>
      </c>
      <c r="F507" s="332">
        <v>13</v>
      </c>
      <c r="G507" s="332">
        <v>330</v>
      </c>
      <c r="H507" s="332">
        <v>998.8</v>
      </c>
      <c r="I507" s="332">
        <v>821</v>
      </c>
      <c r="J507" s="332">
        <v>0.2</v>
      </c>
      <c r="K507" s="332">
        <v>0.7</v>
      </c>
      <c r="L507" s="332">
        <v>28.2</v>
      </c>
      <c r="M507" s="332">
        <v>78.2</v>
      </c>
      <c r="N507" s="496">
        <v>170.5</v>
      </c>
      <c r="O507" s="496">
        <v>10.8</v>
      </c>
      <c r="P507" s="496">
        <v>11.8</v>
      </c>
      <c r="Q507" s="497">
        <v>0.34583333333333299</v>
      </c>
      <c r="R507" s="496"/>
      <c r="S507" s="514">
        <f t="shared" si="21"/>
        <v>-1</v>
      </c>
      <c r="T507" s="513" t="str">
        <f t="shared" si="23"/>
        <v/>
      </c>
      <c r="U507" s="501">
        <f t="shared" si="22"/>
        <v>60</v>
      </c>
      <c r="V507" s="503" t="str">
        <f t="shared" si="24"/>
        <v/>
      </c>
      <c r="W507" s="514">
        <f t="shared" si="25"/>
        <v>11.8</v>
      </c>
      <c r="X507" s="628" t="str">
        <f t="shared" si="26"/>
        <v/>
      </c>
      <c r="AT507" s="254"/>
      <c r="AV507" s="216"/>
      <c r="AW507" s="332"/>
      <c r="AY507" s="255"/>
    </row>
    <row r="508" spans="2:51" x14ac:dyDescent="0.25">
      <c r="B508" s="332">
        <v>11.8</v>
      </c>
      <c r="C508" s="332">
        <v>84</v>
      </c>
      <c r="D508" s="332">
        <v>11.8</v>
      </c>
      <c r="E508" s="332">
        <v>4.7</v>
      </c>
      <c r="F508" s="332">
        <v>9.4</v>
      </c>
      <c r="G508" s="332">
        <v>345</v>
      </c>
      <c r="H508" s="332">
        <v>999</v>
      </c>
      <c r="I508" s="332">
        <v>480</v>
      </c>
      <c r="J508" s="332">
        <v>0.2</v>
      </c>
      <c r="K508" s="332">
        <v>0.7</v>
      </c>
      <c r="L508" s="332">
        <v>28.2</v>
      </c>
      <c r="M508" s="332">
        <v>78.2</v>
      </c>
      <c r="N508" s="496">
        <v>170.5</v>
      </c>
      <c r="O508" s="496">
        <v>10.8</v>
      </c>
      <c r="P508" s="496">
        <v>11.8</v>
      </c>
      <c r="Q508" s="497">
        <v>0.34652777777777799</v>
      </c>
      <c r="R508" s="496"/>
      <c r="S508" s="514">
        <f t="shared" si="21"/>
        <v>-1</v>
      </c>
      <c r="T508" s="513" t="str">
        <f t="shared" si="23"/>
        <v/>
      </c>
      <c r="U508" s="501">
        <f t="shared" si="22"/>
        <v>60</v>
      </c>
      <c r="V508" s="503" t="str">
        <f t="shared" si="24"/>
        <v/>
      </c>
      <c r="W508" s="514">
        <f t="shared" si="25"/>
        <v>11.8</v>
      </c>
      <c r="X508" s="628" t="str">
        <f t="shared" si="26"/>
        <v/>
      </c>
      <c r="AT508" s="254"/>
      <c r="AV508" s="216"/>
      <c r="AW508" s="332"/>
      <c r="AY508" s="255"/>
    </row>
    <row r="509" spans="2:51" x14ac:dyDescent="0.25">
      <c r="B509" s="332">
        <v>11.8</v>
      </c>
      <c r="C509" s="332">
        <v>84</v>
      </c>
      <c r="D509" s="332">
        <v>11.8</v>
      </c>
      <c r="E509" s="332">
        <v>5.4</v>
      </c>
      <c r="F509" s="332">
        <v>9.4</v>
      </c>
      <c r="G509" s="332">
        <v>77</v>
      </c>
      <c r="H509" s="332">
        <v>998.8</v>
      </c>
      <c r="I509" s="332">
        <v>325</v>
      </c>
      <c r="J509" s="332">
        <v>0.2</v>
      </c>
      <c r="K509" s="332">
        <v>0.7</v>
      </c>
      <c r="L509" s="332">
        <v>28.2</v>
      </c>
      <c r="M509" s="332">
        <v>78.2</v>
      </c>
      <c r="N509" s="496">
        <v>170.5</v>
      </c>
      <c r="O509" s="496">
        <v>10.8</v>
      </c>
      <c r="P509" s="496">
        <v>11.7</v>
      </c>
      <c r="Q509" s="497">
        <v>0.34722222222222199</v>
      </c>
      <c r="R509" s="496"/>
      <c r="S509" s="514">
        <f t="shared" si="21"/>
        <v>-1</v>
      </c>
      <c r="T509" s="513" t="str">
        <f t="shared" si="23"/>
        <v/>
      </c>
      <c r="U509" s="501">
        <f t="shared" si="22"/>
        <v>60</v>
      </c>
      <c r="V509" s="503" t="str">
        <f t="shared" si="24"/>
        <v/>
      </c>
      <c r="W509" s="514">
        <f t="shared" si="25"/>
        <v>11.7</v>
      </c>
      <c r="X509" s="628" t="str">
        <f t="shared" si="26"/>
        <v/>
      </c>
      <c r="AT509" s="254"/>
      <c r="AV509" s="216"/>
      <c r="AW509" s="332"/>
      <c r="AY509" s="255"/>
    </row>
    <row r="510" spans="2:51" x14ac:dyDescent="0.25">
      <c r="B510" s="332">
        <v>11.8</v>
      </c>
      <c r="C510" s="332">
        <v>84</v>
      </c>
      <c r="D510" s="332">
        <v>11.8</v>
      </c>
      <c r="E510" s="332">
        <v>7.2</v>
      </c>
      <c r="F510" s="332">
        <v>9.4</v>
      </c>
      <c r="G510" s="332">
        <v>312</v>
      </c>
      <c r="H510" s="332">
        <v>998.9</v>
      </c>
      <c r="I510" s="332">
        <v>263</v>
      </c>
      <c r="J510" s="332">
        <v>0.2</v>
      </c>
      <c r="K510" s="332">
        <v>0.7</v>
      </c>
      <c r="L510" s="332">
        <v>28.2</v>
      </c>
      <c r="M510" s="332">
        <v>78.2</v>
      </c>
      <c r="N510" s="496">
        <v>170.5</v>
      </c>
      <c r="O510" s="496">
        <v>10.8</v>
      </c>
      <c r="P510" s="496">
        <v>11.7</v>
      </c>
      <c r="Q510" s="497">
        <v>0.34791666666666698</v>
      </c>
      <c r="R510" s="496"/>
      <c r="S510" s="514">
        <f t="shared" si="21"/>
        <v>-1</v>
      </c>
      <c r="T510" s="513" t="str">
        <f t="shared" si="23"/>
        <v/>
      </c>
      <c r="U510" s="501">
        <f t="shared" si="22"/>
        <v>60</v>
      </c>
      <c r="V510" s="503" t="str">
        <f t="shared" si="24"/>
        <v/>
      </c>
      <c r="W510" s="514">
        <f t="shared" si="25"/>
        <v>11.7</v>
      </c>
      <c r="X510" s="628" t="str">
        <f t="shared" si="26"/>
        <v/>
      </c>
      <c r="AT510" s="254"/>
      <c r="AV510" s="216"/>
      <c r="AW510" s="332"/>
      <c r="AY510" s="255"/>
    </row>
    <row r="511" spans="2:51" x14ac:dyDescent="0.25">
      <c r="B511" s="332">
        <v>11.8</v>
      </c>
      <c r="C511" s="332">
        <v>85</v>
      </c>
      <c r="D511" s="332">
        <v>11.8</v>
      </c>
      <c r="E511" s="332">
        <v>7.2</v>
      </c>
      <c r="F511" s="332">
        <v>9.4</v>
      </c>
      <c r="G511" s="332">
        <v>82</v>
      </c>
      <c r="H511" s="332">
        <v>998.8</v>
      </c>
      <c r="I511" s="332">
        <v>217</v>
      </c>
      <c r="J511" s="332">
        <v>0.2</v>
      </c>
      <c r="K511" s="332">
        <v>0.7</v>
      </c>
      <c r="L511" s="332">
        <v>28.2</v>
      </c>
      <c r="M511" s="332">
        <v>78.2</v>
      </c>
      <c r="N511" s="496">
        <v>170.5</v>
      </c>
      <c r="O511" s="496">
        <v>10.8</v>
      </c>
      <c r="P511" s="496">
        <v>11.7</v>
      </c>
      <c r="Q511" s="497">
        <v>0.34861111111111098</v>
      </c>
      <c r="R511" s="496"/>
      <c r="S511" s="514">
        <f t="shared" si="21"/>
        <v>-1</v>
      </c>
      <c r="T511" s="513" t="str">
        <f t="shared" si="23"/>
        <v/>
      </c>
      <c r="U511" s="501">
        <f t="shared" si="22"/>
        <v>60</v>
      </c>
      <c r="V511" s="503" t="str">
        <f t="shared" si="24"/>
        <v/>
      </c>
      <c r="W511" s="514">
        <f t="shared" si="25"/>
        <v>11.7</v>
      </c>
      <c r="X511" s="628" t="str">
        <f t="shared" si="26"/>
        <v/>
      </c>
      <c r="AT511" s="254"/>
      <c r="AV511" s="216"/>
      <c r="AW511" s="332"/>
      <c r="AY511" s="255"/>
    </row>
    <row r="512" spans="2:51" x14ac:dyDescent="0.25">
      <c r="B512" s="332">
        <v>11.8</v>
      </c>
      <c r="C512" s="332">
        <v>85</v>
      </c>
      <c r="D512" s="332">
        <v>11.8</v>
      </c>
      <c r="E512" s="332">
        <v>4.7</v>
      </c>
      <c r="F512" s="332">
        <v>7.2</v>
      </c>
      <c r="G512" s="332">
        <v>55</v>
      </c>
      <c r="H512" s="332">
        <v>998.9</v>
      </c>
      <c r="I512" s="332">
        <v>217</v>
      </c>
      <c r="J512" s="332">
        <v>0.2</v>
      </c>
      <c r="K512" s="332">
        <v>0.7</v>
      </c>
      <c r="L512" s="332">
        <v>28.2</v>
      </c>
      <c r="M512" s="332">
        <v>78.2</v>
      </c>
      <c r="N512" s="496">
        <v>170.5</v>
      </c>
      <c r="O512" s="496">
        <v>10.8</v>
      </c>
      <c r="P512" s="496">
        <v>11.7</v>
      </c>
      <c r="Q512" s="497">
        <v>0.34930555555555598</v>
      </c>
      <c r="R512" s="496"/>
      <c r="S512" s="514">
        <f t="shared" si="21"/>
        <v>-1</v>
      </c>
      <c r="T512" s="513" t="str">
        <f t="shared" si="23"/>
        <v/>
      </c>
      <c r="U512" s="501">
        <f t="shared" si="22"/>
        <v>60</v>
      </c>
      <c r="V512" s="503" t="str">
        <f t="shared" si="24"/>
        <v/>
      </c>
      <c r="W512" s="514">
        <f t="shared" si="25"/>
        <v>11.7</v>
      </c>
      <c r="X512" s="628" t="str">
        <f t="shared" si="26"/>
        <v/>
      </c>
      <c r="AT512" s="254"/>
      <c r="AV512" s="216"/>
      <c r="AW512" s="332"/>
      <c r="AY512" s="255"/>
    </row>
    <row r="513" spans="2:51" x14ac:dyDescent="0.25">
      <c r="B513" s="332">
        <v>11.8</v>
      </c>
      <c r="C513" s="332">
        <v>85</v>
      </c>
      <c r="D513" s="332">
        <v>11.8</v>
      </c>
      <c r="E513" s="332">
        <v>7.2</v>
      </c>
      <c r="F513" s="332">
        <v>11.2</v>
      </c>
      <c r="G513" s="332">
        <v>12</v>
      </c>
      <c r="H513" s="332">
        <v>999.1</v>
      </c>
      <c r="I513" s="332">
        <v>651</v>
      </c>
      <c r="J513" s="332">
        <v>0.2</v>
      </c>
      <c r="K513" s="332">
        <v>0.7</v>
      </c>
      <c r="L513" s="332">
        <v>28.2</v>
      </c>
      <c r="M513" s="332">
        <v>78.2</v>
      </c>
      <c r="N513" s="496">
        <v>170.5</v>
      </c>
      <c r="O513" s="496">
        <v>10.8</v>
      </c>
      <c r="P513" s="496">
        <v>11.7</v>
      </c>
      <c r="Q513" s="497">
        <v>0.35</v>
      </c>
      <c r="R513" s="496"/>
      <c r="S513" s="514">
        <f t="shared" si="21"/>
        <v>-1</v>
      </c>
      <c r="T513" s="513" t="str">
        <f t="shared" si="23"/>
        <v/>
      </c>
      <c r="U513" s="501">
        <f t="shared" si="22"/>
        <v>60</v>
      </c>
      <c r="V513" s="503" t="str">
        <f t="shared" si="24"/>
        <v/>
      </c>
      <c r="W513" s="514">
        <f t="shared" si="25"/>
        <v>11.7</v>
      </c>
      <c r="X513" s="628" t="str">
        <f t="shared" si="26"/>
        <v/>
      </c>
      <c r="AT513" s="254"/>
      <c r="AV513" s="216"/>
      <c r="AW513" s="332"/>
      <c r="AY513" s="255"/>
    </row>
    <row r="514" spans="2:51" x14ac:dyDescent="0.25">
      <c r="B514" s="332">
        <v>11.7</v>
      </c>
      <c r="C514" s="332">
        <v>85</v>
      </c>
      <c r="D514" s="332">
        <v>11.7</v>
      </c>
      <c r="E514" s="332">
        <v>6.5</v>
      </c>
      <c r="F514" s="332">
        <v>13</v>
      </c>
      <c r="G514" s="332">
        <v>292</v>
      </c>
      <c r="H514" s="332">
        <v>998.9</v>
      </c>
      <c r="I514" s="332">
        <v>542</v>
      </c>
      <c r="J514" s="332">
        <v>0.2</v>
      </c>
      <c r="K514" s="332">
        <v>0.7</v>
      </c>
      <c r="L514" s="332">
        <v>28.2</v>
      </c>
      <c r="M514" s="332">
        <v>78.2</v>
      </c>
      <c r="N514" s="496">
        <v>170.5</v>
      </c>
      <c r="O514" s="496">
        <v>10.8</v>
      </c>
      <c r="P514" s="496">
        <v>11.7</v>
      </c>
      <c r="Q514" s="497">
        <v>0.35069444444444398</v>
      </c>
      <c r="R514" s="496"/>
      <c r="S514" s="514">
        <f t="shared" si="21"/>
        <v>-0.89999999999999858</v>
      </c>
      <c r="T514" s="513" t="str">
        <f t="shared" si="23"/>
        <v/>
      </c>
      <c r="U514" s="501">
        <f t="shared" si="22"/>
        <v>60</v>
      </c>
      <c r="V514" s="503" t="str">
        <f t="shared" si="24"/>
        <v/>
      </c>
      <c r="W514" s="514">
        <f t="shared" si="25"/>
        <v>11.7</v>
      </c>
      <c r="X514" s="628" t="str">
        <f t="shared" si="26"/>
        <v/>
      </c>
      <c r="AT514" s="254"/>
      <c r="AV514" s="216"/>
      <c r="AW514" s="332"/>
      <c r="AY514" s="255"/>
    </row>
    <row r="515" spans="2:51" x14ac:dyDescent="0.25">
      <c r="B515" s="332">
        <v>11.7</v>
      </c>
      <c r="C515" s="332">
        <v>85</v>
      </c>
      <c r="D515" s="332">
        <v>11.7</v>
      </c>
      <c r="E515" s="332">
        <v>12.2</v>
      </c>
      <c r="F515" s="332">
        <v>23.8</v>
      </c>
      <c r="G515" s="332">
        <v>12</v>
      </c>
      <c r="H515" s="332">
        <v>999</v>
      </c>
      <c r="I515" s="332">
        <v>372</v>
      </c>
      <c r="J515" s="332">
        <v>0.2</v>
      </c>
      <c r="K515" s="332">
        <v>0.7</v>
      </c>
      <c r="L515" s="332">
        <v>28.2</v>
      </c>
      <c r="M515" s="332">
        <v>78.2</v>
      </c>
      <c r="N515" s="496">
        <v>170.5</v>
      </c>
      <c r="O515" s="496">
        <v>10.8</v>
      </c>
      <c r="P515" s="496">
        <v>11.7</v>
      </c>
      <c r="Q515" s="497">
        <v>0.35138888888888897</v>
      </c>
      <c r="R515" s="496"/>
      <c r="S515" s="514">
        <f t="shared" si="21"/>
        <v>-0.89999999999999858</v>
      </c>
      <c r="T515" s="513" t="str">
        <f t="shared" si="23"/>
        <v/>
      </c>
      <c r="U515" s="501">
        <f t="shared" si="22"/>
        <v>60</v>
      </c>
      <c r="V515" s="503" t="str">
        <f t="shared" si="24"/>
        <v/>
      </c>
      <c r="W515" s="514">
        <f t="shared" si="25"/>
        <v>11.7</v>
      </c>
      <c r="X515" s="628" t="str">
        <f t="shared" si="26"/>
        <v/>
      </c>
      <c r="AT515" s="254"/>
      <c r="AV515" s="216"/>
      <c r="AW515" s="332"/>
      <c r="AY515" s="255"/>
    </row>
    <row r="516" spans="2:51" x14ac:dyDescent="0.25">
      <c r="B516" s="332">
        <v>11.7</v>
      </c>
      <c r="C516" s="332">
        <v>85</v>
      </c>
      <c r="D516" s="332">
        <v>11.7</v>
      </c>
      <c r="E516" s="332">
        <v>5.8</v>
      </c>
      <c r="F516" s="332">
        <v>7.2</v>
      </c>
      <c r="G516" s="332">
        <v>126</v>
      </c>
      <c r="H516" s="332">
        <v>999</v>
      </c>
      <c r="I516" s="332">
        <v>542</v>
      </c>
      <c r="J516" s="332">
        <v>0.2</v>
      </c>
      <c r="K516" s="332">
        <v>0.7</v>
      </c>
      <c r="L516" s="332">
        <v>28.2</v>
      </c>
      <c r="M516" s="332">
        <v>78.2</v>
      </c>
      <c r="N516" s="496">
        <v>170.5</v>
      </c>
      <c r="O516" s="496">
        <v>10.8</v>
      </c>
      <c r="P516" s="496">
        <v>11.7</v>
      </c>
      <c r="Q516" s="497">
        <v>0.35208333333333303</v>
      </c>
      <c r="R516" s="496"/>
      <c r="S516" s="514">
        <f t="shared" si="21"/>
        <v>-0.89999999999999858</v>
      </c>
      <c r="T516" s="513" t="str">
        <f t="shared" si="23"/>
        <v/>
      </c>
      <c r="U516" s="501">
        <f t="shared" si="22"/>
        <v>60</v>
      </c>
      <c r="V516" s="503" t="str">
        <f t="shared" si="24"/>
        <v/>
      </c>
      <c r="W516" s="514">
        <f t="shared" si="25"/>
        <v>11.7</v>
      </c>
      <c r="X516" s="628" t="str">
        <f t="shared" si="26"/>
        <v/>
      </c>
      <c r="AT516" s="254"/>
      <c r="AV516" s="216"/>
      <c r="AW516" s="332"/>
      <c r="AY516" s="255"/>
    </row>
    <row r="517" spans="2:51" x14ac:dyDescent="0.25">
      <c r="B517" s="332">
        <v>11.7</v>
      </c>
      <c r="C517" s="332">
        <v>85</v>
      </c>
      <c r="D517" s="332">
        <v>11.7</v>
      </c>
      <c r="E517" s="332">
        <v>8.3000000000000007</v>
      </c>
      <c r="F517" s="332">
        <v>9.4</v>
      </c>
      <c r="G517" s="332">
        <v>358</v>
      </c>
      <c r="H517" s="332">
        <v>998.9</v>
      </c>
      <c r="I517" s="332">
        <v>542</v>
      </c>
      <c r="J517" s="332">
        <v>0.2</v>
      </c>
      <c r="K517" s="332">
        <v>0.7</v>
      </c>
      <c r="L517" s="332">
        <v>28.2</v>
      </c>
      <c r="M517" s="332">
        <v>78.2</v>
      </c>
      <c r="N517" s="496">
        <v>170.5</v>
      </c>
      <c r="O517" s="496">
        <v>10.8</v>
      </c>
      <c r="P517" s="496">
        <v>11.7</v>
      </c>
      <c r="Q517" s="497">
        <v>0.35277777777777802</v>
      </c>
      <c r="R517" s="496"/>
      <c r="S517" s="514">
        <f t="shared" si="21"/>
        <v>-0.89999999999999858</v>
      </c>
      <c r="T517" s="513" t="str">
        <f t="shared" si="23"/>
        <v/>
      </c>
      <c r="U517" s="501">
        <f t="shared" si="22"/>
        <v>60</v>
      </c>
      <c r="V517" s="503" t="str">
        <f t="shared" si="24"/>
        <v/>
      </c>
      <c r="W517" s="514">
        <f t="shared" si="25"/>
        <v>11.7</v>
      </c>
      <c r="X517" s="628" t="str">
        <f t="shared" si="26"/>
        <v/>
      </c>
      <c r="AT517" s="254"/>
      <c r="AV517" s="216"/>
      <c r="AW517" s="332"/>
      <c r="AY517" s="255"/>
    </row>
    <row r="518" spans="2:51" x14ac:dyDescent="0.25">
      <c r="B518" s="332">
        <v>11.7</v>
      </c>
      <c r="C518" s="332">
        <v>85</v>
      </c>
      <c r="D518" s="332">
        <v>11.7</v>
      </c>
      <c r="E518" s="332">
        <v>11.2</v>
      </c>
      <c r="F518" s="332">
        <v>14.8</v>
      </c>
      <c r="G518" s="332">
        <v>109</v>
      </c>
      <c r="H518" s="332">
        <v>998.8</v>
      </c>
      <c r="I518" s="332">
        <v>604</v>
      </c>
      <c r="J518" s="332">
        <v>0.2</v>
      </c>
      <c r="K518" s="332">
        <v>0.7</v>
      </c>
      <c r="L518" s="332">
        <v>28.2</v>
      </c>
      <c r="M518" s="332">
        <v>78.2</v>
      </c>
      <c r="N518" s="496">
        <v>170.5</v>
      </c>
      <c r="O518" s="496">
        <v>10.8</v>
      </c>
      <c r="P518" s="496">
        <v>11.7</v>
      </c>
      <c r="Q518" s="497">
        <v>0.35347222222222202</v>
      </c>
      <c r="R518" s="496"/>
      <c r="S518" s="514">
        <f t="shared" si="21"/>
        <v>-0.89999999999999858</v>
      </c>
      <c r="T518" s="513" t="str">
        <f t="shared" si="23"/>
        <v/>
      </c>
      <c r="U518" s="501">
        <f t="shared" si="22"/>
        <v>60</v>
      </c>
      <c r="V518" s="503" t="str">
        <f t="shared" si="24"/>
        <v/>
      </c>
      <c r="W518" s="514">
        <f t="shared" si="25"/>
        <v>11.7</v>
      </c>
      <c r="X518" s="628" t="str">
        <f t="shared" si="26"/>
        <v/>
      </c>
      <c r="AT518" s="254"/>
      <c r="AV518" s="216"/>
      <c r="AW518" s="332"/>
      <c r="AY518" s="255"/>
    </row>
    <row r="519" spans="2:51" x14ac:dyDescent="0.25">
      <c r="B519" s="332">
        <v>11.7</v>
      </c>
      <c r="C519" s="332">
        <v>85</v>
      </c>
      <c r="D519" s="332">
        <v>11.7</v>
      </c>
      <c r="E519" s="332">
        <v>5.4</v>
      </c>
      <c r="F519" s="332">
        <v>7.2</v>
      </c>
      <c r="G519" s="332">
        <v>6</v>
      </c>
      <c r="H519" s="332">
        <v>999.1</v>
      </c>
      <c r="I519" s="332">
        <v>976</v>
      </c>
      <c r="J519" s="332">
        <v>0.2</v>
      </c>
      <c r="K519" s="332">
        <v>0.7</v>
      </c>
      <c r="L519" s="332">
        <v>28.2</v>
      </c>
      <c r="M519" s="332">
        <v>78.2</v>
      </c>
      <c r="N519" s="496">
        <v>170.5</v>
      </c>
      <c r="O519" s="496">
        <v>10.8</v>
      </c>
      <c r="P519" s="496">
        <v>11.7</v>
      </c>
      <c r="Q519" s="497">
        <v>0.35416666666666702</v>
      </c>
      <c r="R519" s="496"/>
      <c r="S519" s="514">
        <f t="shared" si="21"/>
        <v>-0.89999999999999858</v>
      </c>
      <c r="T519" s="513" t="str">
        <f t="shared" si="23"/>
        <v/>
      </c>
      <c r="U519" s="501">
        <f t="shared" si="22"/>
        <v>60</v>
      </c>
      <c r="V519" s="503" t="str">
        <f t="shared" si="24"/>
        <v/>
      </c>
      <c r="W519" s="514">
        <f t="shared" si="25"/>
        <v>11.7</v>
      </c>
      <c r="X519" s="628" t="str">
        <f t="shared" si="26"/>
        <v/>
      </c>
      <c r="AT519" s="254"/>
      <c r="AV519" s="216"/>
      <c r="AW519" s="332"/>
      <c r="AY519" s="255"/>
    </row>
    <row r="520" spans="2:51" x14ac:dyDescent="0.25">
      <c r="B520" s="332">
        <v>11.7</v>
      </c>
      <c r="C520" s="332">
        <v>85</v>
      </c>
      <c r="D520" s="332">
        <v>11.7</v>
      </c>
      <c r="E520" s="332">
        <v>4.7</v>
      </c>
      <c r="F520" s="332">
        <v>5.4</v>
      </c>
      <c r="G520" s="332">
        <v>346</v>
      </c>
      <c r="H520" s="332">
        <v>998.8</v>
      </c>
      <c r="I520" s="332">
        <v>976</v>
      </c>
      <c r="J520" s="332">
        <v>0.2</v>
      </c>
      <c r="K520" s="332">
        <v>0.7</v>
      </c>
      <c r="L520" s="332">
        <v>28.2</v>
      </c>
      <c r="M520" s="332">
        <v>78.2</v>
      </c>
      <c r="N520" s="496">
        <v>170.5</v>
      </c>
      <c r="O520" s="496">
        <v>10.8</v>
      </c>
      <c r="P520" s="496">
        <v>11.6</v>
      </c>
      <c r="Q520" s="497">
        <v>0.35486111111111102</v>
      </c>
      <c r="R520" s="496"/>
      <c r="S520" s="514">
        <f t="shared" si="21"/>
        <v>-0.89999999999999858</v>
      </c>
      <c r="T520" s="513" t="str">
        <f t="shared" si="23"/>
        <v/>
      </c>
      <c r="U520" s="501">
        <f t="shared" si="22"/>
        <v>60</v>
      </c>
      <c r="V520" s="503" t="str">
        <f t="shared" si="24"/>
        <v/>
      </c>
      <c r="W520" s="514">
        <f t="shared" si="25"/>
        <v>11.6</v>
      </c>
      <c r="X520" s="628" t="str">
        <f t="shared" si="26"/>
        <v/>
      </c>
      <c r="AT520" s="254"/>
      <c r="AV520" s="216"/>
      <c r="AW520" s="332"/>
      <c r="AY520" s="255"/>
    </row>
    <row r="521" spans="2:51" x14ac:dyDescent="0.25">
      <c r="B521" s="332">
        <v>11.7</v>
      </c>
      <c r="C521" s="332">
        <v>85</v>
      </c>
      <c r="D521" s="332">
        <v>11.7</v>
      </c>
      <c r="E521" s="332">
        <v>5.8</v>
      </c>
      <c r="F521" s="332">
        <v>9.4</v>
      </c>
      <c r="G521" s="332">
        <v>31</v>
      </c>
      <c r="H521" s="332">
        <v>998.8</v>
      </c>
      <c r="I521" s="332">
        <v>976</v>
      </c>
      <c r="J521" s="332">
        <v>0.2</v>
      </c>
      <c r="K521" s="332">
        <v>0.7</v>
      </c>
      <c r="L521" s="332">
        <v>28.2</v>
      </c>
      <c r="M521" s="332">
        <v>78.2</v>
      </c>
      <c r="N521" s="496">
        <v>170.5</v>
      </c>
      <c r="O521" s="496">
        <v>10.8</v>
      </c>
      <c r="P521" s="496">
        <v>11.6</v>
      </c>
      <c r="Q521" s="497">
        <v>0.35555555555555601</v>
      </c>
      <c r="R521" s="496"/>
      <c r="S521" s="514">
        <f t="shared" ref="S521:S584" si="27">O521-B521</f>
        <v>-0.89999999999999858</v>
      </c>
      <c r="T521" s="513" t="str">
        <f t="shared" si="23"/>
        <v/>
      </c>
      <c r="U521" s="501">
        <f t="shared" si="22"/>
        <v>60</v>
      </c>
      <c r="V521" s="503" t="str">
        <f t="shared" si="24"/>
        <v/>
      </c>
      <c r="W521" s="514">
        <f t="shared" si="25"/>
        <v>11.6</v>
      </c>
      <c r="X521" s="628" t="str">
        <f t="shared" si="26"/>
        <v/>
      </c>
      <c r="AT521" s="254"/>
      <c r="AV521" s="216"/>
      <c r="AW521" s="332"/>
      <c r="AY521" s="255"/>
    </row>
    <row r="522" spans="2:51" x14ac:dyDescent="0.25">
      <c r="B522" s="332">
        <v>11.7</v>
      </c>
      <c r="C522" s="332">
        <v>85</v>
      </c>
      <c r="D522" s="332">
        <v>11.7</v>
      </c>
      <c r="E522" s="332">
        <v>9.6999999999999993</v>
      </c>
      <c r="F522" s="332">
        <v>16.600000000000001</v>
      </c>
      <c r="G522" s="332">
        <v>14</v>
      </c>
      <c r="H522" s="332">
        <v>998.7</v>
      </c>
      <c r="I522" s="332">
        <v>868</v>
      </c>
      <c r="J522" s="332">
        <v>0.2</v>
      </c>
      <c r="K522" s="332">
        <v>0.7</v>
      </c>
      <c r="L522" s="332">
        <v>28.2</v>
      </c>
      <c r="M522" s="332">
        <v>78.2</v>
      </c>
      <c r="N522" s="496">
        <v>170.5</v>
      </c>
      <c r="O522" s="496">
        <v>10.8</v>
      </c>
      <c r="P522" s="496">
        <v>11.6</v>
      </c>
      <c r="Q522" s="497">
        <v>0.35625000000000001</v>
      </c>
      <c r="R522" s="496"/>
      <c r="S522" s="514">
        <f t="shared" si="27"/>
        <v>-0.89999999999999858</v>
      </c>
      <c r="T522" s="513" t="str">
        <f t="shared" si="23"/>
        <v/>
      </c>
      <c r="U522" s="501">
        <f t="shared" si="22"/>
        <v>60</v>
      </c>
      <c r="V522" s="503" t="str">
        <f t="shared" si="24"/>
        <v/>
      </c>
      <c r="W522" s="514">
        <f t="shared" si="25"/>
        <v>11.6</v>
      </c>
      <c r="X522" s="628" t="str">
        <f t="shared" si="26"/>
        <v/>
      </c>
      <c r="AT522" s="254"/>
      <c r="AV522" s="216"/>
      <c r="AW522" s="332"/>
      <c r="AY522" s="255"/>
    </row>
    <row r="523" spans="2:51" x14ac:dyDescent="0.25">
      <c r="B523" s="332">
        <v>11.7</v>
      </c>
      <c r="C523" s="332">
        <v>85</v>
      </c>
      <c r="D523" s="332">
        <v>11.7</v>
      </c>
      <c r="E523" s="332">
        <v>10.4</v>
      </c>
      <c r="F523" s="332">
        <v>16.600000000000001</v>
      </c>
      <c r="G523" s="332">
        <v>341</v>
      </c>
      <c r="H523" s="332">
        <v>998.8</v>
      </c>
      <c r="I523" s="332">
        <v>868</v>
      </c>
      <c r="J523" s="332">
        <v>0.2</v>
      </c>
      <c r="K523" s="332">
        <v>0.7</v>
      </c>
      <c r="L523" s="332">
        <v>28.2</v>
      </c>
      <c r="M523" s="332">
        <v>78.2</v>
      </c>
      <c r="N523" s="496">
        <v>170.5</v>
      </c>
      <c r="O523" s="496">
        <v>10.8</v>
      </c>
      <c r="P523" s="496">
        <v>11.6</v>
      </c>
      <c r="Q523" s="497">
        <v>0.35694444444444401</v>
      </c>
      <c r="R523" s="496"/>
      <c r="S523" s="514">
        <f t="shared" si="27"/>
        <v>-0.89999999999999858</v>
      </c>
      <c r="T523" s="513" t="str">
        <f t="shared" si="23"/>
        <v/>
      </c>
      <c r="U523" s="501">
        <f t="shared" ref="U523:U586" si="28">IF(J523&gt;0,60,"")</f>
        <v>60</v>
      </c>
      <c r="V523" s="503" t="str">
        <f t="shared" si="24"/>
        <v/>
      </c>
      <c r="W523" s="514">
        <f t="shared" si="25"/>
        <v>11.6</v>
      </c>
      <c r="X523" s="628" t="str">
        <f t="shared" si="26"/>
        <v/>
      </c>
      <c r="AT523" s="254"/>
      <c r="AV523" s="216"/>
      <c r="AW523" s="332"/>
      <c r="AY523" s="255"/>
    </row>
    <row r="524" spans="2:51" x14ac:dyDescent="0.25">
      <c r="B524" s="332">
        <v>11.7</v>
      </c>
      <c r="C524" s="332">
        <v>85</v>
      </c>
      <c r="D524" s="332">
        <v>11.7</v>
      </c>
      <c r="E524" s="332">
        <v>7.6</v>
      </c>
      <c r="F524" s="332">
        <v>14.8</v>
      </c>
      <c r="G524" s="332">
        <v>304</v>
      </c>
      <c r="H524" s="332">
        <v>998.7</v>
      </c>
      <c r="I524" s="332">
        <v>1364</v>
      </c>
      <c r="J524" s="332">
        <v>0.2</v>
      </c>
      <c r="K524" s="332">
        <v>0.7</v>
      </c>
      <c r="L524" s="332">
        <v>28.2</v>
      </c>
      <c r="M524" s="332">
        <v>78.2</v>
      </c>
      <c r="N524" s="496">
        <v>170.5</v>
      </c>
      <c r="O524" s="496">
        <v>10.8</v>
      </c>
      <c r="P524" s="496">
        <v>11.6</v>
      </c>
      <c r="Q524" s="497">
        <v>0.35763888888888901</v>
      </c>
      <c r="R524" s="496"/>
      <c r="S524" s="514">
        <f t="shared" si="27"/>
        <v>-0.89999999999999858</v>
      </c>
      <c r="T524" s="513" t="str">
        <f t="shared" si="23"/>
        <v/>
      </c>
      <c r="U524" s="501">
        <f t="shared" si="28"/>
        <v>60</v>
      </c>
      <c r="V524" s="503" t="str">
        <f t="shared" si="24"/>
        <v/>
      </c>
      <c r="W524" s="514">
        <f t="shared" si="25"/>
        <v>11.6</v>
      </c>
      <c r="X524" s="628" t="str">
        <f t="shared" si="26"/>
        <v/>
      </c>
      <c r="AT524" s="254"/>
      <c r="AV524" s="216"/>
      <c r="AW524" s="332"/>
      <c r="AY524" s="255"/>
    </row>
    <row r="525" spans="2:51" x14ac:dyDescent="0.25">
      <c r="B525" s="332">
        <v>11.7</v>
      </c>
      <c r="C525" s="332">
        <v>85</v>
      </c>
      <c r="D525" s="332">
        <v>11.7</v>
      </c>
      <c r="E525" s="332">
        <v>4.7</v>
      </c>
      <c r="F525" s="332">
        <v>7.2</v>
      </c>
      <c r="G525" s="332">
        <v>20</v>
      </c>
      <c r="H525" s="332">
        <v>998.9</v>
      </c>
      <c r="I525" s="332">
        <v>1364</v>
      </c>
      <c r="J525" s="332">
        <v>0.2</v>
      </c>
      <c r="K525" s="332">
        <v>0.7</v>
      </c>
      <c r="L525" s="332">
        <v>28.2</v>
      </c>
      <c r="M525" s="332">
        <v>78.2</v>
      </c>
      <c r="N525" s="496">
        <v>170.5</v>
      </c>
      <c r="O525" s="496">
        <v>10.8</v>
      </c>
      <c r="P525" s="496">
        <v>11.6</v>
      </c>
      <c r="Q525" s="497">
        <v>0.358333333333333</v>
      </c>
      <c r="R525" s="496"/>
      <c r="S525" s="514">
        <f t="shared" si="27"/>
        <v>-0.89999999999999858</v>
      </c>
      <c r="T525" s="513" t="str">
        <f t="shared" si="23"/>
        <v/>
      </c>
      <c r="U525" s="501">
        <f t="shared" si="28"/>
        <v>60</v>
      </c>
      <c r="V525" s="503" t="str">
        <f t="shared" si="24"/>
        <v/>
      </c>
      <c r="W525" s="514">
        <f t="shared" si="25"/>
        <v>11.6</v>
      </c>
      <c r="X525" s="628" t="str">
        <f t="shared" si="26"/>
        <v/>
      </c>
      <c r="AT525" s="254"/>
      <c r="AV525" s="216"/>
      <c r="AW525" s="332"/>
      <c r="AY525" s="255"/>
    </row>
    <row r="526" spans="2:51" x14ac:dyDescent="0.25">
      <c r="B526" s="332">
        <v>11.7</v>
      </c>
      <c r="C526" s="332">
        <v>85</v>
      </c>
      <c r="D526" s="332">
        <v>11.7</v>
      </c>
      <c r="E526" s="332">
        <v>4.7</v>
      </c>
      <c r="F526" s="332">
        <v>5.4</v>
      </c>
      <c r="G526" s="332">
        <v>2</v>
      </c>
      <c r="H526" s="332">
        <v>998.7</v>
      </c>
      <c r="I526" s="332">
        <v>1255</v>
      </c>
      <c r="J526" s="332">
        <v>0.2</v>
      </c>
      <c r="K526" s="332">
        <v>0.7</v>
      </c>
      <c r="L526" s="332">
        <v>28.2</v>
      </c>
      <c r="M526" s="332">
        <v>78.2</v>
      </c>
      <c r="N526" s="496">
        <v>170.5</v>
      </c>
      <c r="O526" s="496">
        <v>10.8</v>
      </c>
      <c r="P526" s="496">
        <v>11.6</v>
      </c>
      <c r="Q526" s="497">
        <v>0.359027777777778</v>
      </c>
      <c r="R526" s="496"/>
      <c r="S526" s="514">
        <f t="shared" si="27"/>
        <v>-0.89999999999999858</v>
      </c>
      <c r="T526" s="513" t="str">
        <f t="shared" si="23"/>
        <v/>
      </c>
      <c r="U526" s="501">
        <f t="shared" si="28"/>
        <v>60</v>
      </c>
      <c r="V526" s="503" t="str">
        <f t="shared" si="24"/>
        <v/>
      </c>
      <c r="W526" s="514">
        <f t="shared" si="25"/>
        <v>11.6</v>
      </c>
      <c r="X526" s="628" t="str">
        <f t="shared" si="26"/>
        <v/>
      </c>
      <c r="AT526" s="254"/>
      <c r="AV526" s="216"/>
      <c r="AW526" s="332"/>
      <c r="AY526" s="255"/>
    </row>
    <row r="527" spans="2:51" x14ac:dyDescent="0.25">
      <c r="B527" s="332">
        <v>11.8</v>
      </c>
      <c r="C527" s="332">
        <v>85</v>
      </c>
      <c r="D527" s="332">
        <v>11.8</v>
      </c>
      <c r="E527" s="332">
        <v>7.9</v>
      </c>
      <c r="F527" s="332">
        <v>11.2</v>
      </c>
      <c r="G527" s="332">
        <v>145</v>
      </c>
      <c r="H527" s="332">
        <v>999.1</v>
      </c>
      <c r="I527" s="332">
        <v>1581</v>
      </c>
      <c r="J527" s="332">
        <v>0.2</v>
      </c>
      <c r="K527" s="332">
        <v>0.7</v>
      </c>
      <c r="L527" s="332">
        <v>28.2</v>
      </c>
      <c r="M527" s="332">
        <v>78.2</v>
      </c>
      <c r="N527" s="496">
        <v>170.5</v>
      </c>
      <c r="O527" s="496">
        <v>10.8</v>
      </c>
      <c r="P527" s="496">
        <v>11.6</v>
      </c>
      <c r="Q527" s="497">
        <v>0.359722222222222</v>
      </c>
      <c r="R527" s="496"/>
      <c r="S527" s="514">
        <f t="shared" si="27"/>
        <v>-1</v>
      </c>
      <c r="T527" s="513" t="str">
        <f t="shared" si="23"/>
        <v/>
      </c>
      <c r="U527" s="501">
        <f t="shared" si="28"/>
        <v>60</v>
      </c>
      <c r="V527" s="503" t="str">
        <f t="shared" si="24"/>
        <v/>
      </c>
      <c r="W527" s="514">
        <f t="shared" si="25"/>
        <v>11.6</v>
      </c>
      <c r="X527" s="628" t="str">
        <f t="shared" si="26"/>
        <v/>
      </c>
      <c r="AT527" s="254"/>
      <c r="AV527" s="216"/>
      <c r="AW527" s="332"/>
      <c r="AY527" s="255"/>
    </row>
    <row r="528" spans="2:51" x14ac:dyDescent="0.25">
      <c r="B528" s="332">
        <v>11.8</v>
      </c>
      <c r="C528" s="332">
        <v>85</v>
      </c>
      <c r="D528" s="332">
        <v>11.8</v>
      </c>
      <c r="E528" s="332">
        <v>8.6</v>
      </c>
      <c r="F528" s="332">
        <v>14.8</v>
      </c>
      <c r="G528" s="332">
        <v>158</v>
      </c>
      <c r="H528" s="332">
        <v>998.7</v>
      </c>
      <c r="I528" s="332">
        <v>1922</v>
      </c>
      <c r="J528" s="332">
        <v>0.2</v>
      </c>
      <c r="K528" s="332">
        <v>0.7</v>
      </c>
      <c r="L528" s="332">
        <v>28.2</v>
      </c>
      <c r="M528" s="332">
        <v>78.2</v>
      </c>
      <c r="N528" s="496">
        <v>170.5</v>
      </c>
      <c r="O528" s="496">
        <v>10.8</v>
      </c>
      <c r="P528" s="496">
        <v>11.6</v>
      </c>
      <c r="Q528" s="497">
        <v>0.360416666666667</v>
      </c>
      <c r="R528" s="496"/>
      <c r="S528" s="514">
        <f t="shared" si="27"/>
        <v>-1</v>
      </c>
      <c r="T528" s="513" t="str">
        <f t="shared" si="23"/>
        <v/>
      </c>
      <c r="U528" s="501">
        <f t="shared" si="28"/>
        <v>60</v>
      </c>
      <c r="V528" s="503" t="str">
        <f t="shared" si="24"/>
        <v/>
      </c>
      <c r="W528" s="514">
        <f t="shared" si="25"/>
        <v>11.6</v>
      </c>
      <c r="X528" s="628" t="str">
        <f t="shared" si="26"/>
        <v/>
      </c>
      <c r="AT528" s="254"/>
      <c r="AV528" s="216"/>
      <c r="AW528" s="332"/>
      <c r="AY528" s="255"/>
    </row>
    <row r="529" spans="2:51" x14ac:dyDescent="0.25">
      <c r="B529" s="332">
        <v>11.8</v>
      </c>
      <c r="C529" s="332">
        <v>85</v>
      </c>
      <c r="D529" s="332">
        <v>11.8</v>
      </c>
      <c r="E529" s="332">
        <v>6.5</v>
      </c>
      <c r="F529" s="332">
        <v>13</v>
      </c>
      <c r="G529" s="332">
        <v>64</v>
      </c>
      <c r="H529" s="332">
        <v>998.9</v>
      </c>
      <c r="I529" s="332">
        <v>2139</v>
      </c>
      <c r="J529" s="332">
        <v>0.2</v>
      </c>
      <c r="K529" s="332">
        <v>0.7</v>
      </c>
      <c r="L529" s="332">
        <v>28.2</v>
      </c>
      <c r="M529" s="332">
        <v>78.2</v>
      </c>
      <c r="N529" s="496">
        <v>170.5</v>
      </c>
      <c r="O529" s="496">
        <v>10.8</v>
      </c>
      <c r="P529" s="496">
        <v>11.6</v>
      </c>
      <c r="Q529" s="497">
        <v>0.36111111111111099</v>
      </c>
      <c r="R529" s="496"/>
      <c r="S529" s="514">
        <f t="shared" si="27"/>
        <v>-1</v>
      </c>
      <c r="T529" s="513" t="str">
        <f t="shared" si="23"/>
        <v/>
      </c>
      <c r="U529" s="501">
        <f t="shared" si="28"/>
        <v>60</v>
      </c>
      <c r="V529" s="503" t="str">
        <f t="shared" si="24"/>
        <v/>
      </c>
      <c r="W529" s="514">
        <f t="shared" si="25"/>
        <v>11.6</v>
      </c>
      <c r="X529" s="628" t="str">
        <f t="shared" si="26"/>
        <v/>
      </c>
      <c r="AT529" s="254"/>
      <c r="AV529" s="216"/>
      <c r="AW529" s="332"/>
      <c r="AY529" s="255"/>
    </row>
    <row r="530" spans="2:51" x14ac:dyDescent="0.25">
      <c r="B530" s="332">
        <v>11.8</v>
      </c>
      <c r="C530" s="332">
        <v>85</v>
      </c>
      <c r="D530" s="332">
        <v>11.8</v>
      </c>
      <c r="E530" s="332">
        <v>7.9</v>
      </c>
      <c r="F530" s="332">
        <v>13</v>
      </c>
      <c r="G530" s="332">
        <v>324</v>
      </c>
      <c r="H530" s="332">
        <v>998.9</v>
      </c>
      <c r="I530" s="332">
        <v>2681</v>
      </c>
      <c r="J530" s="332">
        <v>0.2</v>
      </c>
      <c r="K530" s="332">
        <v>0.7</v>
      </c>
      <c r="L530" s="332">
        <v>28.2</v>
      </c>
      <c r="M530" s="332">
        <v>78.2</v>
      </c>
      <c r="N530" s="496">
        <v>170.5</v>
      </c>
      <c r="O530" s="496">
        <v>10.8</v>
      </c>
      <c r="P530" s="496">
        <v>11.6</v>
      </c>
      <c r="Q530" s="497">
        <v>0.36180555555555599</v>
      </c>
      <c r="R530" s="496"/>
      <c r="S530" s="514">
        <f t="shared" si="27"/>
        <v>-1</v>
      </c>
      <c r="T530" s="513" t="str">
        <f t="shared" si="23"/>
        <v/>
      </c>
      <c r="U530" s="501">
        <f t="shared" si="28"/>
        <v>60</v>
      </c>
      <c r="V530" s="503" t="str">
        <f t="shared" si="24"/>
        <v/>
      </c>
      <c r="W530" s="514">
        <f t="shared" si="25"/>
        <v>11.6</v>
      </c>
      <c r="X530" s="628" t="str">
        <f t="shared" si="26"/>
        <v/>
      </c>
      <c r="AT530" s="254"/>
      <c r="AV530" s="216"/>
      <c r="AW530" s="332"/>
      <c r="AY530" s="255"/>
    </row>
    <row r="531" spans="2:51" x14ac:dyDescent="0.25">
      <c r="B531" s="332">
        <v>11.8</v>
      </c>
      <c r="C531" s="332">
        <v>85</v>
      </c>
      <c r="D531" s="332">
        <v>11.8</v>
      </c>
      <c r="E531" s="332">
        <v>5</v>
      </c>
      <c r="F531" s="332">
        <v>9.4</v>
      </c>
      <c r="G531" s="332">
        <v>314</v>
      </c>
      <c r="H531" s="332">
        <v>998.7</v>
      </c>
      <c r="I531" s="332">
        <v>3565</v>
      </c>
      <c r="J531" s="332">
        <v>0.2</v>
      </c>
      <c r="K531" s="332">
        <v>0.7</v>
      </c>
      <c r="L531" s="332">
        <v>28.2</v>
      </c>
      <c r="M531" s="332">
        <v>78.2</v>
      </c>
      <c r="N531" s="496">
        <v>170.5</v>
      </c>
      <c r="O531" s="496">
        <v>10.9</v>
      </c>
      <c r="P531" s="496">
        <v>11.6</v>
      </c>
      <c r="Q531" s="497">
        <v>0.36249999999999999</v>
      </c>
      <c r="R531" s="496"/>
      <c r="S531" s="514">
        <f t="shared" si="27"/>
        <v>-0.90000000000000036</v>
      </c>
      <c r="T531" s="513" t="str">
        <f t="shared" si="23"/>
        <v/>
      </c>
      <c r="U531" s="501">
        <f t="shared" si="28"/>
        <v>60</v>
      </c>
      <c r="V531" s="503" t="str">
        <f t="shared" si="24"/>
        <v/>
      </c>
      <c r="W531" s="514">
        <f t="shared" si="25"/>
        <v>11.6</v>
      </c>
      <c r="X531" s="628" t="str">
        <f t="shared" si="26"/>
        <v/>
      </c>
      <c r="AT531" s="254"/>
      <c r="AV531" s="216"/>
      <c r="AW531" s="332"/>
      <c r="AY531" s="255"/>
    </row>
    <row r="532" spans="2:51" x14ac:dyDescent="0.25">
      <c r="B532" s="332">
        <v>11.8</v>
      </c>
      <c r="C532" s="332">
        <v>85</v>
      </c>
      <c r="D532" s="332">
        <v>11.8</v>
      </c>
      <c r="E532" s="332">
        <v>5.4</v>
      </c>
      <c r="F532" s="332">
        <v>9.4</v>
      </c>
      <c r="G532" s="332">
        <v>338</v>
      </c>
      <c r="H532" s="332">
        <v>998.8</v>
      </c>
      <c r="I532" s="332">
        <v>4278</v>
      </c>
      <c r="J532" s="332">
        <v>0.2</v>
      </c>
      <c r="K532" s="332">
        <v>0.7</v>
      </c>
      <c r="L532" s="332">
        <v>28.2</v>
      </c>
      <c r="M532" s="332">
        <v>78.2</v>
      </c>
      <c r="N532" s="496">
        <v>170.5</v>
      </c>
      <c r="O532" s="496">
        <v>10.9</v>
      </c>
      <c r="P532" s="496">
        <v>11.6</v>
      </c>
      <c r="Q532" s="497">
        <v>0.36319444444444399</v>
      </c>
      <c r="R532" s="496"/>
      <c r="S532" s="514">
        <f t="shared" si="27"/>
        <v>-0.90000000000000036</v>
      </c>
      <c r="T532" s="513">
        <f t="shared" si="23"/>
        <v>60</v>
      </c>
      <c r="U532" s="501">
        <f t="shared" si="28"/>
        <v>60</v>
      </c>
      <c r="V532" s="503" t="str">
        <f t="shared" si="24"/>
        <v/>
      </c>
      <c r="W532" s="514">
        <f t="shared" si="25"/>
        <v>11.6</v>
      </c>
      <c r="X532" s="628" t="str">
        <f t="shared" si="26"/>
        <v/>
      </c>
      <c r="AT532" s="254"/>
      <c r="AV532" s="216"/>
      <c r="AW532" s="332"/>
      <c r="AY532" s="255"/>
    </row>
    <row r="533" spans="2:51" x14ac:dyDescent="0.25">
      <c r="B533" s="332">
        <v>11.8</v>
      </c>
      <c r="C533" s="332">
        <v>85</v>
      </c>
      <c r="D533" s="332">
        <v>11.8</v>
      </c>
      <c r="E533" s="332">
        <v>4</v>
      </c>
      <c r="F533" s="332">
        <v>5.4</v>
      </c>
      <c r="G533" s="332">
        <v>194</v>
      </c>
      <c r="H533" s="332">
        <v>998.9</v>
      </c>
      <c r="I533" s="332">
        <v>3952</v>
      </c>
      <c r="J533" s="332">
        <v>0.2</v>
      </c>
      <c r="K533" s="332">
        <v>0.7</v>
      </c>
      <c r="L533" s="332">
        <v>28.2</v>
      </c>
      <c r="M533" s="332">
        <v>78.2</v>
      </c>
      <c r="N533" s="496">
        <v>170.5</v>
      </c>
      <c r="O533" s="496">
        <v>10.9</v>
      </c>
      <c r="P533" s="496">
        <v>11.7</v>
      </c>
      <c r="Q533" s="497">
        <v>0.36388888888888898</v>
      </c>
      <c r="R533" s="496"/>
      <c r="S533" s="514">
        <f t="shared" si="27"/>
        <v>-0.90000000000000036</v>
      </c>
      <c r="T533" s="513" t="str">
        <f t="shared" si="23"/>
        <v/>
      </c>
      <c r="U533" s="501">
        <f t="shared" si="28"/>
        <v>60</v>
      </c>
      <c r="V533" s="503" t="str">
        <f t="shared" si="24"/>
        <v/>
      </c>
      <c r="W533" s="514">
        <f t="shared" si="25"/>
        <v>11.7</v>
      </c>
      <c r="X533" s="628" t="str">
        <f t="shared" si="26"/>
        <v/>
      </c>
      <c r="AT533" s="254"/>
      <c r="AV533" s="216"/>
      <c r="AW533" s="332"/>
      <c r="AY533" s="255"/>
    </row>
    <row r="534" spans="2:51" x14ac:dyDescent="0.25">
      <c r="B534" s="332">
        <v>11.8</v>
      </c>
      <c r="C534" s="332">
        <v>85</v>
      </c>
      <c r="D534" s="332">
        <v>11.8</v>
      </c>
      <c r="E534" s="332">
        <v>5.4</v>
      </c>
      <c r="F534" s="332">
        <v>7.2</v>
      </c>
      <c r="G534" s="332">
        <v>286</v>
      </c>
      <c r="H534" s="332">
        <v>998.8</v>
      </c>
      <c r="I534" s="332">
        <v>3952</v>
      </c>
      <c r="J534" s="332">
        <v>0.2</v>
      </c>
      <c r="K534" s="332">
        <v>0.7</v>
      </c>
      <c r="L534" s="332">
        <v>28.2</v>
      </c>
      <c r="M534" s="332">
        <v>78.2</v>
      </c>
      <c r="N534" s="496">
        <v>170.5</v>
      </c>
      <c r="O534" s="496">
        <v>10.9</v>
      </c>
      <c r="P534" s="496">
        <v>11.7</v>
      </c>
      <c r="Q534" s="497">
        <v>0.36458333333333298</v>
      </c>
      <c r="R534" s="496"/>
      <c r="S534" s="514">
        <f t="shared" si="27"/>
        <v>-0.90000000000000036</v>
      </c>
      <c r="T534" s="513" t="str">
        <f t="shared" si="23"/>
        <v/>
      </c>
      <c r="U534" s="501">
        <f t="shared" si="28"/>
        <v>60</v>
      </c>
      <c r="V534" s="503" t="str">
        <f t="shared" si="24"/>
        <v/>
      </c>
      <c r="W534" s="514">
        <f t="shared" si="25"/>
        <v>11.7</v>
      </c>
      <c r="X534" s="628" t="str">
        <f t="shared" si="26"/>
        <v/>
      </c>
      <c r="AT534" s="254"/>
      <c r="AV534" s="216"/>
      <c r="AW534" s="332"/>
      <c r="AY534" s="255"/>
    </row>
    <row r="535" spans="2:51" x14ac:dyDescent="0.25">
      <c r="B535" s="332">
        <v>11.8</v>
      </c>
      <c r="C535" s="332">
        <v>85</v>
      </c>
      <c r="D535" s="332">
        <v>11.8</v>
      </c>
      <c r="E535" s="332">
        <v>6.1</v>
      </c>
      <c r="F535" s="332">
        <v>7.2</v>
      </c>
      <c r="G535" s="332">
        <v>28</v>
      </c>
      <c r="H535" s="332">
        <v>998.8</v>
      </c>
      <c r="I535" s="332">
        <v>4169</v>
      </c>
      <c r="J535" s="332">
        <v>0</v>
      </c>
      <c r="K535" s="332">
        <v>0.7</v>
      </c>
      <c r="L535" s="332">
        <v>28.2</v>
      </c>
      <c r="M535" s="332">
        <v>78.2</v>
      </c>
      <c r="N535" s="496">
        <v>170.5</v>
      </c>
      <c r="O535" s="496">
        <v>10.9</v>
      </c>
      <c r="P535" s="496">
        <v>11.7</v>
      </c>
      <c r="Q535" s="497">
        <v>0.36527777777777798</v>
      </c>
      <c r="R535" s="496"/>
      <c r="S535" s="514">
        <f t="shared" si="27"/>
        <v>-0.90000000000000036</v>
      </c>
      <c r="T535" s="513">
        <f t="shared" si="23"/>
        <v>60</v>
      </c>
      <c r="U535" s="501" t="str">
        <f t="shared" si="28"/>
        <v/>
      </c>
      <c r="V535" s="503" t="str">
        <f t="shared" si="24"/>
        <v/>
      </c>
      <c r="W535" s="514">
        <f t="shared" si="25"/>
        <v>11.7</v>
      </c>
      <c r="X535" s="628" t="str">
        <f t="shared" si="26"/>
        <v/>
      </c>
      <c r="AT535" s="254"/>
      <c r="AV535" s="216"/>
      <c r="AW535" s="332"/>
      <c r="AY535" s="255"/>
    </row>
    <row r="536" spans="2:51" x14ac:dyDescent="0.25">
      <c r="B536" s="332">
        <v>11.8</v>
      </c>
      <c r="C536" s="332">
        <v>85</v>
      </c>
      <c r="D536" s="332">
        <v>11.8</v>
      </c>
      <c r="E536" s="332">
        <v>7.2</v>
      </c>
      <c r="F536" s="332">
        <v>11.2</v>
      </c>
      <c r="G536" s="332">
        <v>328</v>
      </c>
      <c r="H536" s="332">
        <v>998.8</v>
      </c>
      <c r="I536" s="332">
        <v>4169</v>
      </c>
      <c r="J536" s="332">
        <v>0</v>
      </c>
      <c r="K536" s="332">
        <v>0.7</v>
      </c>
      <c r="L536" s="332">
        <v>28.2</v>
      </c>
      <c r="M536" s="332">
        <v>78.2</v>
      </c>
      <c r="N536" s="496">
        <v>170.5</v>
      </c>
      <c r="O536" s="496">
        <v>11</v>
      </c>
      <c r="P536" s="496">
        <v>11.7</v>
      </c>
      <c r="Q536" s="497">
        <v>0.36597222222222198</v>
      </c>
      <c r="R536" s="496"/>
      <c r="S536" s="514">
        <f t="shared" si="27"/>
        <v>-0.80000000000000071</v>
      </c>
      <c r="T536" s="513">
        <f t="shared" si="23"/>
        <v>60</v>
      </c>
      <c r="U536" s="501" t="str">
        <f t="shared" si="28"/>
        <v/>
      </c>
      <c r="V536" s="503" t="str">
        <f t="shared" si="24"/>
        <v/>
      </c>
      <c r="W536" s="514">
        <f t="shared" si="25"/>
        <v>11.7</v>
      </c>
      <c r="X536" s="628" t="str">
        <f t="shared" si="26"/>
        <v/>
      </c>
      <c r="AT536" s="254"/>
      <c r="AV536" s="216"/>
      <c r="AW536" s="332"/>
      <c r="AY536" s="255"/>
    </row>
    <row r="537" spans="2:51" x14ac:dyDescent="0.25">
      <c r="B537" s="332">
        <v>11.8</v>
      </c>
      <c r="C537" s="332">
        <v>85</v>
      </c>
      <c r="D537" s="332">
        <v>11.8</v>
      </c>
      <c r="E537" s="332">
        <v>4.3</v>
      </c>
      <c r="F537" s="332">
        <v>5.4</v>
      </c>
      <c r="G537" s="332">
        <v>303</v>
      </c>
      <c r="H537" s="332">
        <v>998.8</v>
      </c>
      <c r="I537" s="332">
        <v>4448</v>
      </c>
      <c r="J537" s="332">
        <v>0</v>
      </c>
      <c r="K537" s="332">
        <v>0.7</v>
      </c>
      <c r="L537" s="332">
        <v>28.2</v>
      </c>
      <c r="M537" s="332">
        <v>78.2</v>
      </c>
      <c r="N537" s="496">
        <v>170.5</v>
      </c>
      <c r="O537" s="496">
        <v>10.9</v>
      </c>
      <c r="P537" s="496">
        <v>11.7</v>
      </c>
      <c r="Q537" s="497">
        <v>0.36666666666666697</v>
      </c>
      <c r="R537" s="496"/>
      <c r="S537" s="514">
        <f t="shared" si="27"/>
        <v>-0.90000000000000036</v>
      </c>
      <c r="T537" s="513">
        <f t="shared" si="23"/>
        <v>60</v>
      </c>
      <c r="U537" s="501" t="str">
        <f t="shared" si="28"/>
        <v/>
      </c>
      <c r="V537" s="503" t="str">
        <f t="shared" si="24"/>
        <v/>
      </c>
      <c r="W537" s="514">
        <f t="shared" si="25"/>
        <v>11.7</v>
      </c>
      <c r="X537" s="628" t="str">
        <f t="shared" si="26"/>
        <v/>
      </c>
      <c r="AT537" s="254"/>
      <c r="AV537" s="216"/>
      <c r="AW537" s="332"/>
      <c r="AY537" s="255"/>
    </row>
    <row r="538" spans="2:51" x14ac:dyDescent="0.25">
      <c r="B538" s="332">
        <v>11.8</v>
      </c>
      <c r="C538" s="332">
        <v>85</v>
      </c>
      <c r="D538" s="332">
        <v>11.8</v>
      </c>
      <c r="E538" s="332">
        <v>4.3</v>
      </c>
      <c r="F538" s="332">
        <v>9.4</v>
      </c>
      <c r="G538" s="332">
        <v>45</v>
      </c>
      <c r="H538" s="332">
        <v>998.9</v>
      </c>
      <c r="I538" s="332">
        <v>7471</v>
      </c>
      <c r="J538" s="332">
        <v>0</v>
      </c>
      <c r="K538" s="332">
        <v>0.7</v>
      </c>
      <c r="L538" s="332">
        <v>28.2</v>
      </c>
      <c r="M538" s="332">
        <v>78.2</v>
      </c>
      <c r="N538" s="496">
        <v>170.5</v>
      </c>
      <c r="O538" s="496">
        <v>11</v>
      </c>
      <c r="P538" s="496">
        <v>11.7</v>
      </c>
      <c r="Q538" s="497">
        <v>0.36736111111111103</v>
      </c>
      <c r="R538" s="496"/>
      <c r="S538" s="514">
        <f t="shared" si="27"/>
        <v>-0.80000000000000071</v>
      </c>
      <c r="T538" s="513">
        <f t="shared" si="23"/>
        <v>60</v>
      </c>
      <c r="U538" s="501" t="str">
        <f t="shared" si="28"/>
        <v/>
      </c>
      <c r="V538" s="503" t="str">
        <f t="shared" si="24"/>
        <v/>
      </c>
      <c r="W538" s="514">
        <f t="shared" si="25"/>
        <v>11.7</v>
      </c>
      <c r="X538" s="628" t="str">
        <f t="shared" si="26"/>
        <v/>
      </c>
      <c r="AT538" s="254"/>
      <c r="AV538" s="216"/>
      <c r="AW538" s="332"/>
      <c r="AY538" s="255"/>
    </row>
    <row r="539" spans="2:51" x14ac:dyDescent="0.25">
      <c r="B539" s="332">
        <v>11.8</v>
      </c>
      <c r="C539" s="332">
        <v>85</v>
      </c>
      <c r="D539" s="332">
        <v>11.8</v>
      </c>
      <c r="E539" s="332">
        <v>6.5</v>
      </c>
      <c r="F539" s="332">
        <v>9.4</v>
      </c>
      <c r="G539" s="332">
        <v>308</v>
      </c>
      <c r="H539" s="332">
        <v>998.8</v>
      </c>
      <c r="I539" s="332">
        <v>7905</v>
      </c>
      <c r="J539" s="332">
        <v>0</v>
      </c>
      <c r="K539" s="332">
        <v>0.7</v>
      </c>
      <c r="L539" s="332">
        <v>28.2</v>
      </c>
      <c r="M539" s="332">
        <v>78.2</v>
      </c>
      <c r="N539" s="496">
        <v>170.5</v>
      </c>
      <c r="O539" s="496">
        <v>11</v>
      </c>
      <c r="P539" s="496">
        <v>11.7</v>
      </c>
      <c r="Q539" s="497">
        <v>0.36805555555555602</v>
      </c>
      <c r="R539" s="496"/>
      <c r="S539" s="514">
        <f t="shared" si="27"/>
        <v>-0.80000000000000071</v>
      </c>
      <c r="T539" s="513">
        <f t="shared" si="23"/>
        <v>60</v>
      </c>
      <c r="U539" s="501" t="str">
        <f t="shared" si="28"/>
        <v/>
      </c>
      <c r="V539" s="503" t="str">
        <f t="shared" si="24"/>
        <v/>
      </c>
      <c r="W539" s="514">
        <f t="shared" si="25"/>
        <v>11.7</v>
      </c>
      <c r="X539" s="628" t="str">
        <f t="shared" si="26"/>
        <v/>
      </c>
      <c r="AT539" s="254"/>
      <c r="AV539" s="216"/>
      <c r="AW539" s="332"/>
      <c r="AY539" s="255"/>
    </row>
    <row r="540" spans="2:51" x14ac:dyDescent="0.25">
      <c r="B540" s="332">
        <v>11.8</v>
      </c>
      <c r="C540" s="332">
        <v>85</v>
      </c>
      <c r="D540" s="332">
        <v>11.8</v>
      </c>
      <c r="E540" s="332">
        <v>6.5</v>
      </c>
      <c r="F540" s="332">
        <v>7.2</v>
      </c>
      <c r="G540" s="332">
        <v>24</v>
      </c>
      <c r="H540" s="332">
        <v>998.8</v>
      </c>
      <c r="I540" s="332">
        <v>8075</v>
      </c>
      <c r="J540" s="332">
        <v>0</v>
      </c>
      <c r="K540" s="332">
        <v>0.7</v>
      </c>
      <c r="L540" s="332">
        <v>28.2</v>
      </c>
      <c r="M540" s="332">
        <v>78.2</v>
      </c>
      <c r="N540" s="496">
        <v>170.5</v>
      </c>
      <c r="O540" s="496">
        <v>11</v>
      </c>
      <c r="P540" s="496">
        <v>11.8</v>
      </c>
      <c r="Q540" s="497">
        <v>0.36875000000000002</v>
      </c>
      <c r="R540" s="496"/>
      <c r="S540" s="514">
        <f t="shared" si="27"/>
        <v>-0.80000000000000071</v>
      </c>
      <c r="T540" s="513">
        <f t="shared" si="23"/>
        <v>60</v>
      </c>
      <c r="U540" s="501" t="str">
        <f t="shared" si="28"/>
        <v/>
      </c>
      <c r="V540" s="503" t="str">
        <f t="shared" si="24"/>
        <v/>
      </c>
      <c r="W540" s="514">
        <f t="shared" si="25"/>
        <v>11.8</v>
      </c>
      <c r="X540" s="628" t="str">
        <f t="shared" si="26"/>
        <v/>
      </c>
      <c r="AT540" s="254"/>
      <c r="AV540" s="216"/>
      <c r="AW540" s="332"/>
      <c r="AY540" s="255"/>
    </row>
    <row r="541" spans="2:51" x14ac:dyDescent="0.25">
      <c r="B541" s="332">
        <v>11.8</v>
      </c>
      <c r="C541" s="332">
        <v>85</v>
      </c>
      <c r="D541" s="332">
        <v>11.8</v>
      </c>
      <c r="E541" s="332">
        <v>8.6</v>
      </c>
      <c r="F541" s="332">
        <v>16.600000000000001</v>
      </c>
      <c r="G541" s="332">
        <v>12</v>
      </c>
      <c r="H541" s="332">
        <v>998.7</v>
      </c>
      <c r="I541" s="332">
        <v>8959</v>
      </c>
      <c r="J541" s="332">
        <v>0</v>
      </c>
      <c r="K541" s="332">
        <v>0.7</v>
      </c>
      <c r="L541" s="332">
        <v>28.2</v>
      </c>
      <c r="M541" s="332">
        <v>78.2</v>
      </c>
      <c r="N541" s="496">
        <v>170.5</v>
      </c>
      <c r="O541" s="496">
        <v>11</v>
      </c>
      <c r="P541" s="496">
        <v>11.8</v>
      </c>
      <c r="Q541" s="497">
        <v>0.36944444444444402</v>
      </c>
      <c r="R541" s="496"/>
      <c r="S541" s="514">
        <f t="shared" si="27"/>
        <v>-0.80000000000000071</v>
      </c>
      <c r="T541" s="513">
        <f t="shared" si="23"/>
        <v>60</v>
      </c>
      <c r="U541" s="501" t="str">
        <f t="shared" si="28"/>
        <v/>
      </c>
      <c r="V541" s="503" t="str">
        <f t="shared" si="24"/>
        <v/>
      </c>
      <c r="W541" s="514">
        <f t="shared" si="25"/>
        <v>11.8</v>
      </c>
      <c r="X541" s="628" t="str">
        <f t="shared" si="26"/>
        <v/>
      </c>
      <c r="AT541" s="254"/>
      <c r="AV541" s="216"/>
      <c r="AW541" s="332"/>
      <c r="AY541" s="255"/>
    </row>
    <row r="542" spans="2:51" x14ac:dyDescent="0.25">
      <c r="B542" s="332">
        <v>11.8</v>
      </c>
      <c r="C542" s="332">
        <v>85</v>
      </c>
      <c r="D542" s="332">
        <v>11.8</v>
      </c>
      <c r="E542" s="332">
        <v>4.3</v>
      </c>
      <c r="F542" s="332">
        <v>5.4</v>
      </c>
      <c r="G542" s="332">
        <v>340</v>
      </c>
      <c r="H542" s="332">
        <v>998.8</v>
      </c>
      <c r="I542" s="332">
        <v>10385</v>
      </c>
      <c r="J542" s="332">
        <v>0</v>
      </c>
      <c r="K542" s="332">
        <v>0.7</v>
      </c>
      <c r="L542" s="332">
        <v>28.2</v>
      </c>
      <c r="M542" s="332">
        <v>78.2</v>
      </c>
      <c r="N542" s="496">
        <v>170.5</v>
      </c>
      <c r="O542" s="496">
        <v>11.1</v>
      </c>
      <c r="P542" s="496">
        <v>11.8</v>
      </c>
      <c r="Q542" s="497">
        <v>0.37013888888888902</v>
      </c>
      <c r="R542" s="496"/>
      <c r="S542" s="514">
        <f t="shared" si="27"/>
        <v>-0.70000000000000107</v>
      </c>
      <c r="T542" s="513">
        <f t="shared" si="23"/>
        <v>60</v>
      </c>
      <c r="U542" s="501" t="str">
        <f t="shared" si="28"/>
        <v/>
      </c>
      <c r="V542" s="503" t="str">
        <f t="shared" si="24"/>
        <v/>
      </c>
      <c r="W542" s="514">
        <f t="shared" si="25"/>
        <v>11.8</v>
      </c>
      <c r="X542" s="628" t="str">
        <f t="shared" si="26"/>
        <v/>
      </c>
      <c r="AT542" s="254"/>
      <c r="AV542" s="216"/>
      <c r="AW542" s="332"/>
      <c r="AY542" s="255"/>
    </row>
    <row r="543" spans="2:51" x14ac:dyDescent="0.25">
      <c r="B543" s="332">
        <v>11.9</v>
      </c>
      <c r="C543" s="332">
        <v>85</v>
      </c>
      <c r="D543" s="332">
        <v>11.9</v>
      </c>
      <c r="E543" s="332">
        <v>5.4</v>
      </c>
      <c r="F543" s="332">
        <v>7.2</v>
      </c>
      <c r="G543" s="332">
        <v>13</v>
      </c>
      <c r="H543" s="332">
        <v>998.8</v>
      </c>
      <c r="I543" s="332">
        <v>12741</v>
      </c>
      <c r="J543" s="332">
        <v>0</v>
      </c>
      <c r="K543" s="332">
        <v>0.7</v>
      </c>
      <c r="L543" s="332">
        <v>28.2</v>
      </c>
      <c r="M543" s="332">
        <v>78.2</v>
      </c>
      <c r="N543" s="496">
        <v>170.5</v>
      </c>
      <c r="O543" s="496">
        <v>11.1</v>
      </c>
      <c r="P543" s="496">
        <v>11.8</v>
      </c>
      <c r="Q543" s="497">
        <v>0.37083333333333302</v>
      </c>
      <c r="R543" s="496"/>
      <c r="S543" s="514">
        <f t="shared" si="27"/>
        <v>-0.80000000000000071</v>
      </c>
      <c r="T543" s="513">
        <f t="shared" si="23"/>
        <v>60</v>
      </c>
      <c r="U543" s="501" t="str">
        <f t="shared" si="28"/>
        <v/>
      </c>
      <c r="V543" s="503" t="str">
        <f t="shared" si="24"/>
        <v/>
      </c>
      <c r="W543" s="514">
        <f t="shared" si="25"/>
        <v>11.8</v>
      </c>
      <c r="X543" s="628" t="str">
        <f t="shared" si="26"/>
        <v/>
      </c>
      <c r="AT543" s="254"/>
      <c r="AV543" s="216"/>
      <c r="AW543" s="332"/>
      <c r="AY543" s="255"/>
    </row>
    <row r="544" spans="2:51" x14ac:dyDescent="0.25">
      <c r="B544" s="332">
        <v>11.9</v>
      </c>
      <c r="C544" s="332">
        <v>85</v>
      </c>
      <c r="D544" s="332">
        <v>11.9</v>
      </c>
      <c r="E544" s="332">
        <v>7.9</v>
      </c>
      <c r="F544" s="332">
        <v>11.2</v>
      </c>
      <c r="G544" s="332">
        <v>353</v>
      </c>
      <c r="H544" s="332">
        <v>998.6</v>
      </c>
      <c r="I544" s="332">
        <v>15329</v>
      </c>
      <c r="J544" s="332">
        <v>0</v>
      </c>
      <c r="K544" s="332">
        <v>0.7</v>
      </c>
      <c r="L544" s="332">
        <v>28.2</v>
      </c>
      <c r="M544" s="332">
        <v>78.2</v>
      </c>
      <c r="N544" s="496">
        <v>170.5</v>
      </c>
      <c r="O544" s="496">
        <v>11.2</v>
      </c>
      <c r="P544" s="496">
        <v>11.9</v>
      </c>
      <c r="Q544" s="497">
        <v>0.37152777777777801</v>
      </c>
      <c r="R544" s="496"/>
      <c r="S544" s="514">
        <f t="shared" si="27"/>
        <v>-0.70000000000000107</v>
      </c>
      <c r="T544" s="513">
        <f t="shared" si="23"/>
        <v>60</v>
      </c>
      <c r="U544" s="501" t="str">
        <f t="shared" si="28"/>
        <v/>
      </c>
      <c r="V544" s="503" t="str">
        <f t="shared" si="24"/>
        <v/>
      </c>
      <c r="W544" s="514">
        <f t="shared" si="25"/>
        <v>11.9</v>
      </c>
      <c r="X544" s="628" t="str">
        <f t="shared" si="26"/>
        <v/>
      </c>
      <c r="AT544" s="254"/>
      <c r="AV544" s="216"/>
      <c r="AW544" s="332"/>
      <c r="AY544" s="255"/>
    </row>
    <row r="545" spans="2:51" x14ac:dyDescent="0.25">
      <c r="B545" s="332">
        <v>11.9</v>
      </c>
      <c r="C545" s="332">
        <v>85</v>
      </c>
      <c r="D545" s="332">
        <v>11.9</v>
      </c>
      <c r="E545" s="332">
        <v>5</v>
      </c>
      <c r="F545" s="332">
        <v>7.2</v>
      </c>
      <c r="G545" s="332">
        <v>158</v>
      </c>
      <c r="H545" s="332">
        <v>999</v>
      </c>
      <c r="I545" s="332">
        <v>16476</v>
      </c>
      <c r="J545" s="332">
        <v>0</v>
      </c>
      <c r="K545" s="332">
        <v>0.7</v>
      </c>
      <c r="L545" s="332">
        <v>28.2</v>
      </c>
      <c r="M545" s="332">
        <v>78.2</v>
      </c>
      <c r="N545" s="496">
        <v>170.5</v>
      </c>
      <c r="O545" s="496">
        <v>11.2</v>
      </c>
      <c r="P545" s="496">
        <v>11.9</v>
      </c>
      <c r="Q545" s="497">
        <v>0.37222222222222201</v>
      </c>
      <c r="R545" s="496"/>
      <c r="S545" s="514">
        <f t="shared" si="27"/>
        <v>-0.70000000000000107</v>
      </c>
      <c r="T545" s="513">
        <f t="shared" si="23"/>
        <v>60</v>
      </c>
      <c r="U545" s="501" t="str">
        <f t="shared" si="28"/>
        <v/>
      </c>
      <c r="V545" s="503" t="str">
        <f t="shared" si="24"/>
        <v/>
      </c>
      <c r="W545" s="514">
        <f t="shared" si="25"/>
        <v>11.9</v>
      </c>
      <c r="X545" s="628" t="str">
        <f t="shared" si="26"/>
        <v/>
      </c>
      <c r="AT545" s="254"/>
      <c r="AV545" s="216"/>
      <c r="AW545" s="332"/>
      <c r="AY545" s="255"/>
    </row>
    <row r="546" spans="2:51" x14ac:dyDescent="0.25">
      <c r="B546" s="332">
        <v>12</v>
      </c>
      <c r="C546" s="332">
        <v>85</v>
      </c>
      <c r="D546" s="332">
        <v>12</v>
      </c>
      <c r="E546" s="332">
        <v>7.9</v>
      </c>
      <c r="F546" s="332">
        <v>13</v>
      </c>
      <c r="G546" s="332">
        <v>350</v>
      </c>
      <c r="H546" s="332">
        <v>998.9</v>
      </c>
      <c r="I546" s="332">
        <v>19344</v>
      </c>
      <c r="J546" s="332">
        <v>0</v>
      </c>
      <c r="K546" s="332">
        <v>0.7</v>
      </c>
      <c r="L546" s="332">
        <v>28.2</v>
      </c>
      <c r="M546" s="332">
        <v>78.2</v>
      </c>
      <c r="N546" s="496">
        <v>170.5</v>
      </c>
      <c r="O546" s="496">
        <v>11.3</v>
      </c>
      <c r="P546" s="496">
        <v>12</v>
      </c>
      <c r="Q546" s="497">
        <v>0.37291666666666701</v>
      </c>
      <c r="R546" s="496"/>
      <c r="S546" s="514">
        <f t="shared" si="27"/>
        <v>-0.69999999999999929</v>
      </c>
      <c r="T546" s="513">
        <f t="shared" si="23"/>
        <v>60</v>
      </c>
      <c r="U546" s="501" t="str">
        <f t="shared" si="28"/>
        <v/>
      </c>
      <c r="V546" s="503" t="str">
        <f t="shared" si="24"/>
        <v/>
      </c>
      <c r="W546" s="514">
        <f t="shared" si="25"/>
        <v>12</v>
      </c>
      <c r="X546" s="628" t="str">
        <f t="shared" si="26"/>
        <v/>
      </c>
      <c r="AT546" s="254"/>
      <c r="AV546" s="216"/>
      <c r="AW546" s="332"/>
      <c r="AY546" s="255"/>
    </row>
    <row r="547" spans="2:51" x14ac:dyDescent="0.25">
      <c r="B547" s="332">
        <v>12</v>
      </c>
      <c r="C547" s="332">
        <v>84</v>
      </c>
      <c r="D547" s="332">
        <v>12</v>
      </c>
      <c r="E547" s="332">
        <v>3.6</v>
      </c>
      <c r="F547" s="332">
        <v>7.2</v>
      </c>
      <c r="G547" s="332">
        <v>298</v>
      </c>
      <c r="H547" s="332">
        <v>998.8</v>
      </c>
      <c r="I547" s="332">
        <v>17143</v>
      </c>
      <c r="J547" s="332">
        <v>0</v>
      </c>
      <c r="K547" s="332">
        <v>0.7</v>
      </c>
      <c r="L547" s="332">
        <v>28.2</v>
      </c>
      <c r="M547" s="332">
        <v>78.2</v>
      </c>
      <c r="N547" s="496">
        <v>170.5</v>
      </c>
      <c r="O547" s="496">
        <v>11.5</v>
      </c>
      <c r="P547" s="496">
        <v>12.1</v>
      </c>
      <c r="Q547" s="497">
        <v>0.37361111111111101</v>
      </c>
      <c r="R547" s="496"/>
      <c r="S547" s="514">
        <f t="shared" si="27"/>
        <v>-0.5</v>
      </c>
      <c r="T547" s="513">
        <f t="shared" si="23"/>
        <v>60</v>
      </c>
      <c r="U547" s="501" t="str">
        <f t="shared" si="28"/>
        <v/>
      </c>
      <c r="V547" s="503" t="str">
        <f t="shared" si="24"/>
        <v/>
      </c>
      <c r="W547" s="514">
        <f t="shared" si="25"/>
        <v>12.1</v>
      </c>
      <c r="X547" s="628" t="str">
        <f t="shared" si="26"/>
        <v/>
      </c>
      <c r="AT547" s="254"/>
      <c r="AV547" s="216"/>
      <c r="AW547" s="332"/>
      <c r="AY547" s="255"/>
    </row>
    <row r="548" spans="2:51" x14ac:dyDescent="0.25">
      <c r="B548" s="332">
        <v>12.1</v>
      </c>
      <c r="C548" s="332">
        <v>84</v>
      </c>
      <c r="D548" s="332">
        <v>12.1</v>
      </c>
      <c r="E548" s="332">
        <v>8.6</v>
      </c>
      <c r="F548" s="332">
        <v>11.2</v>
      </c>
      <c r="G548" s="332">
        <v>2</v>
      </c>
      <c r="H548" s="332">
        <v>998.7</v>
      </c>
      <c r="I548" s="332">
        <v>13903</v>
      </c>
      <c r="J548" s="332">
        <v>0</v>
      </c>
      <c r="K548" s="332">
        <v>0.7</v>
      </c>
      <c r="L548" s="332">
        <v>28.2</v>
      </c>
      <c r="M548" s="332">
        <v>78.2</v>
      </c>
      <c r="N548" s="496">
        <v>170.5</v>
      </c>
      <c r="O548" s="496">
        <v>11.6</v>
      </c>
      <c r="P548" s="496">
        <v>12.1</v>
      </c>
      <c r="Q548" s="497">
        <v>0.374305555555556</v>
      </c>
      <c r="R548" s="496"/>
      <c r="S548" s="514">
        <f t="shared" si="27"/>
        <v>-0.5</v>
      </c>
      <c r="T548" s="513">
        <f t="shared" si="23"/>
        <v>60</v>
      </c>
      <c r="U548" s="501" t="str">
        <f t="shared" si="28"/>
        <v/>
      </c>
      <c r="V548" s="503" t="str">
        <f t="shared" si="24"/>
        <v/>
      </c>
      <c r="W548" s="514">
        <f t="shared" si="25"/>
        <v>12.1</v>
      </c>
      <c r="X548" s="628" t="str">
        <f t="shared" si="26"/>
        <v/>
      </c>
      <c r="AT548" s="254"/>
      <c r="AV548" s="216"/>
      <c r="AW548" s="332"/>
      <c r="AY548" s="255"/>
    </row>
    <row r="549" spans="2:51" x14ac:dyDescent="0.25">
      <c r="B549" s="332">
        <v>12.2</v>
      </c>
      <c r="C549" s="332">
        <v>84</v>
      </c>
      <c r="D549" s="332">
        <v>12.2</v>
      </c>
      <c r="E549" s="332">
        <v>4.3</v>
      </c>
      <c r="F549" s="332">
        <v>7.2</v>
      </c>
      <c r="G549" s="332">
        <v>269</v>
      </c>
      <c r="H549" s="332">
        <v>998.8</v>
      </c>
      <c r="I549" s="332">
        <v>19561</v>
      </c>
      <c r="J549" s="332">
        <v>0</v>
      </c>
      <c r="K549" s="332">
        <v>0.7</v>
      </c>
      <c r="L549" s="332">
        <v>28.2</v>
      </c>
      <c r="M549" s="332">
        <v>78.2</v>
      </c>
      <c r="N549" s="496">
        <v>170.5</v>
      </c>
      <c r="O549" s="496">
        <v>11.8</v>
      </c>
      <c r="P549" s="496">
        <v>12.3</v>
      </c>
      <c r="Q549" s="497">
        <v>0.375</v>
      </c>
      <c r="R549" s="496"/>
      <c r="S549" s="514">
        <f t="shared" si="27"/>
        <v>-0.39999999999999858</v>
      </c>
      <c r="T549" s="513">
        <f t="shared" si="23"/>
        <v>60</v>
      </c>
      <c r="U549" s="501" t="str">
        <f t="shared" si="28"/>
        <v/>
      </c>
      <c r="V549" s="503" t="str">
        <f t="shared" si="24"/>
        <v/>
      </c>
      <c r="W549" s="514">
        <f t="shared" si="25"/>
        <v>12.3</v>
      </c>
      <c r="X549" s="628" t="str">
        <f t="shared" si="26"/>
        <v/>
      </c>
      <c r="AT549" s="254"/>
      <c r="AV549" s="216"/>
      <c r="AW549" s="332"/>
      <c r="AY549" s="255"/>
    </row>
    <row r="550" spans="2:51" x14ac:dyDescent="0.25">
      <c r="B550" s="332">
        <v>12.2</v>
      </c>
      <c r="C550" s="332">
        <v>84</v>
      </c>
      <c r="D550" s="332">
        <v>12.2</v>
      </c>
      <c r="E550" s="332">
        <v>5.4</v>
      </c>
      <c r="F550" s="332">
        <v>9.4</v>
      </c>
      <c r="G550" s="332">
        <v>6</v>
      </c>
      <c r="H550" s="332">
        <v>998.7</v>
      </c>
      <c r="I550" s="332">
        <v>23405</v>
      </c>
      <c r="J550" s="332">
        <v>0</v>
      </c>
      <c r="K550" s="332">
        <v>0.7</v>
      </c>
      <c r="L550" s="332">
        <v>28.2</v>
      </c>
      <c r="M550" s="332">
        <v>78.2</v>
      </c>
      <c r="N550" s="496">
        <v>170.5</v>
      </c>
      <c r="O550" s="496">
        <v>12</v>
      </c>
      <c r="P550" s="496">
        <v>12.3</v>
      </c>
      <c r="Q550" s="497">
        <v>0.375694444444444</v>
      </c>
      <c r="R550" s="496"/>
      <c r="S550" s="514">
        <f t="shared" si="27"/>
        <v>-0.19999999999999929</v>
      </c>
      <c r="T550" s="513">
        <f t="shared" si="23"/>
        <v>60</v>
      </c>
      <c r="U550" s="501" t="str">
        <f t="shared" si="28"/>
        <v/>
      </c>
      <c r="V550" s="503" t="str">
        <f t="shared" si="24"/>
        <v/>
      </c>
      <c r="W550" s="514">
        <f t="shared" si="25"/>
        <v>12.3</v>
      </c>
      <c r="X550" s="628" t="str">
        <f t="shared" si="26"/>
        <v/>
      </c>
      <c r="AT550" s="254"/>
      <c r="AV550" s="216"/>
      <c r="AW550" s="332"/>
      <c r="AY550" s="255"/>
    </row>
    <row r="551" spans="2:51" x14ac:dyDescent="0.25">
      <c r="B551" s="332">
        <v>12.3</v>
      </c>
      <c r="C551" s="332">
        <v>84</v>
      </c>
      <c r="D551" s="332">
        <v>12.3</v>
      </c>
      <c r="E551" s="332">
        <v>6.1</v>
      </c>
      <c r="F551" s="332">
        <v>13</v>
      </c>
      <c r="G551" s="332">
        <v>285</v>
      </c>
      <c r="H551" s="332">
        <v>998.7</v>
      </c>
      <c r="I551" s="332">
        <v>25172</v>
      </c>
      <c r="J551" s="332">
        <v>0</v>
      </c>
      <c r="K551" s="332">
        <v>0.7</v>
      </c>
      <c r="L551" s="332">
        <v>28.2</v>
      </c>
      <c r="M551" s="332">
        <v>78.2</v>
      </c>
      <c r="N551" s="496">
        <v>170.5</v>
      </c>
      <c r="O551" s="496">
        <v>12.2</v>
      </c>
      <c r="P551" s="496">
        <v>12.5</v>
      </c>
      <c r="Q551" s="497">
        <v>0.37638888888888899</v>
      </c>
      <c r="R551" s="496"/>
      <c r="S551" s="514">
        <f t="shared" si="27"/>
        <v>-0.10000000000000142</v>
      </c>
      <c r="T551" s="513">
        <f t="shared" si="23"/>
        <v>60</v>
      </c>
      <c r="U551" s="501" t="str">
        <f t="shared" si="28"/>
        <v/>
      </c>
      <c r="V551" s="503" t="str">
        <f t="shared" si="24"/>
        <v/>
      </c>
      <c r="W551" s="514">
        <f t="shared" si="25"/>
        <v>12.5</v>
      </c>
      <c r="X551" s="628" t="str">
        <f t="shared" si="26"/>
        <v/>
      </c>
      <c r="AT551" s="254"/>
      <c r="AV551" s="216"/>
      <c r="AW551" s="332"/>
      <c r="AY551" s="255"/>
    </row>
    <row r="552" spans="2:51" x14ac:dyDescent="0.25">
      <c r="B552" s="332">
        <v>12.5</v>
      </c>
      <c r="C552" s="332">
        <v>83</v>
      </c>
      <c r="D552" s="332">
        <v>12.5</v>
      </c>
      <c r="E552" s="332">
        <v>9</v>
      </c>
      <c r="F552" s="332">
        <v>13</v>
      </c>
      <c r="G552" s="332">
        <v>229</v>
      </c>
      <c r="H552" s="332">
        <v>998.8</v>
      </c>
      <c r="I552" s="332">
        <v>26272</v>
      </c>
      <c r="J552" s="332">
        <v>0</v>
      </c>
      <c r="K552" s="332">
        <v>0.7</v>
      </c>
      <c r="L552" s="332">
        <v>28.2</v>
      </c>
      <c r="M552" s="332">
        <v>78.2</v>
      </c>
      <c r="N552" s="496">
        <v>170.5</v>
      </c>
      <c r="O552" s="496">
        <v>12.2</v>
      </c>
      <c r="P552" s="496">
        <v>12.7</v>
      </c>
      <c r="Q552" s="497">
        <v>0.37708333333333299</v>
      </c>
      <c r="R552" s="496"/>
      <c r="S552" s="514">
        <f t="shared" si="27"/>
        <v>-0.30000000000000071</v>
      </c>
      <c r="T552" s="513">
        <f t="shared" si="23"/>
        <v>60</v>
      </c>
      <c r="U552" s="501" t="str">
        <f t="shared" si="28"/>
        <v/>
      </c>
      <c r="V552" s="503" t="str">
        <f t="shared" si="24"/>
        <v/>
      </c>
      <c r="W552" s="514">
        <f t="shared" si="25"/>
        <v>12.7</v>
      </c>
      <c r="X552" s="628" t="str">
        <f t="shared" si="26"/>
        <v/>
      </c>
      <c r="AT552" s="254"/>
      <c r="AV552" s="216"/>
      <c r="AW552" s="332"/>
      <c r="AY552" s="255"/>
    </row>
    <row r="553" spans="2:51" x14ac:dyDescent="0.25">
      <c r="B553" s="332">
        <v>12.5</v>
      </c>
      <c r="C553" s="332">
        <v>83</v>
      </c>
      <c r="D553" s="332">
        <v>12.5</v>
      </c>
      <c r="E553" s="332">
        <v>4</v>
      </c>
      <c r="F553" s="332">
        <v>5.4</v>
      </c>
      <c r="G553" s="332">
        <v>80</v>
      </c>
      <c r="H553" s="332">
        <v>999</v>
      </c>
      <c r="I553" s="332">
        <v>26753</v>
      </c>
      <c r="J553" s="332">
        <v>0</v>
      </c>
      <c r="K553" s="332">
        <v>0.7</v>
      </c>
      <c r="L553" s="332">
        <v>28.2</v>
      </c>
      <c r="M553" s="332">
        <v>78.2</v>
      </c>
      <c r="N553" s="496">
        <v>170.5</v>
      </c>
      <c r="O553" s="496">
        <v>12.6</v>
      </c>
      <c r="P553" s="496">
        <v>13</v>
      </c>
      <c r="Q553" s="497">
        <v>0.37777777777777799</v>
      </c>
      <c r="R553" s="496"/>
      <c r="S553" s="514">
        <f t="shared" si="27"/>
        <v>9.9999999999999645E-2</v>
      </c>
      <c r="T553" s="513">
        <f t="shared" si="23"/>
        <v>60</v>
      </c>
      <c r="U553" s="501" t="str">
        <f t="shared" si="28"/>
        <v/>
      </c>
      <c r="V553" s="503" t="str">
        <f t="shared" si="24"/>
        <v/>
      </c>
      <c r="W553" s="514">
        <f t="shared" si="25"/>
        <v>13</v>
      </c>
      <c r="X553" s="628" t="str">
        <f t="shared" si="26"/>
        <v/>
      </c>
      <c r="AT553" s="254"/>
      <c r="AV553" s="216"/>
      <c r="AW553" s="332"/>
      <c r="AY553" s="255"/>
    </row>
    <row r="554" spans="2:51" x14ac:dyDescent="0.25">
      <c r="B554" s="332">
        <v>12.6</v>
      </c>
      <c r="C554" s="332">
        <v>83</v>
      </c>
      <c r="D554" s="332">
        <v>12.6</v>
      </c>
      <c r="E554" s="332">
        <v>9.6999999999999993</v>
      </c>
      <c r="F554" s="332">
        <v>13</v>
      </c>
      <c r="G554" s="332">
        <v>274</v>
      </c>
      <c r="H554" s="332">
        <v>999.1</v>
      </c>
      <c r="I554" s="332">
        <v>21979</v>
      </c>
      <c r="J554" s="332">
        <v>0</v>
      </c>
      <c r="K554" s="332">
        <v>0.7</v>
      </c>
      <c r="L554" s="332">
        <v>28.2</v>
      </c>
      <c r="M554" s="332">
        <v>78.2</v>
      </c>
      <c r="N554" s="496">
        <v>170.5</v>
      </c>
      <c r="O554" s="496">
        <v>12.9</v>
      </c>
      <c r="P554" s="496">
        <v>13.4</v>
      </c>
      <c r="Q554" s="497">
        <v>0.37847222222222199</v>
      </c>
      <c r="R554" s="496"/>
      <c r="S554" s="514">
        <f t="shared" si="27"/>
        <v>0.30000000000000071</v>
      </c>
      <c r="T554" s="513">
        <f t="shared" si="23"/>
        <v>60</v>
      </c>
      <c r="U554" s="501" t="str">
        <f t="shared" si="28"/>
        <v/>
      </c>
      <c r="V554" s="503" t="str">
        <f t="shared" si="24"/>
        <v/>
      </c>
      <c r="W554" s="514">
        <f t="shared" si="25"/>
        <v>13.4</v>
      </c>
      <c r="X554" s="628" t="str">
        <f t="shared" si="26"/>
        <v/>
      </c>
      <c r="AT554" s="254"/>
      <c r="AV554" s="216"/>
      <c r="AW554" s="332"/>
      <c r="AY554" s="255"/>
    </row>
    <row r="555" spans="2:51" x14ac:dyDescent="0.25">
      <c r="B555" s="332">
        <v>12.7</v>
      </c>
      <c r="C555" s="332">
        <v>83</v>
      </c>
      <c r="D555" s="332">
        <v>12.7</v>
      </c>
      <c r="E555" s="332">
        <v>6.5</v>
      </c>
      <c r="F555" s="332">
        <v>11.2</v>
      </c>
      <c r="G555" s="332">
        <v>317</v>
      </c>
      <c r="H555" s="332">
        <v>999.2</v>
      </c>
      <c r="I555" s="332">
        <v>14771</v>
      </c>
      <c r="J555" s="332">
        <v>0</v>
      </c>
      <c r="K555" s="332">
        <v>0.7</v>
      </c>
      <c r="L555" s="332">
        <v>28.2</v>
      </c>
      <c r="M555" s="332">
        <v>78.2</v>
      </c>
      <c r="N555" s="496">
        <v>170.5</v>
      </c>
      <c r="O555" s="496">
        <v>13.3</v>
      </c>
      <c r="P555" s="496">
        <v>13.9</v>
      </c>
      <c r="Q555" s="497">
        <v>0.37916666666666698</v>
      </c>
      <c r="R555" s="496"/>
      <c r="S555" s="514">
        <f t="shared" si="27"/>
        <v>0.60000000000000142</v>
      </c>
      <c r="T555" s="513">
        <f t="shared" si="23"/>
        <v>60</v>
      </c>
      <c r="U555" s="501" t="str">
        <f t="shared" si="28"/>
        <v/>
      </c>
      <c r="V555" s="503" t="str">
        <f t="shared" si="24"/>
        <v/>
      </c>
      <c r="W555" s="514">
        <f t="shared" si="25"/>
        <v>13.9</v>
      </c>
      <c r="X555" s="628" t="str">
        <f t="shared" si="26"/>
        <v/>
      </c>
      <c r="AT555" s="254"/>
      <c r="AV555" s="216"/>
      <c r="AW555" s="332"/>
      <c r="AY555" s="255"/>
    </row>
    <row r="556" spans="2:51" x14ac:dyDescent="0.25">
      <c r="B556" s="332">
        <v>12.7</v>
      </c>
      <c r="C556" s="332">
        <v>83</v>
      </c>
      <c r="D556" s="332">
        <v>12.7</v>
      </c>
      <c r="E556" s="332">
        <v>11.2</v>
      </c>
      <c r="F556" s="332">
        <v>14.8</v>
      </c>
      <c r="G556" s="332">
        <v>305</v>
      </c>
      <c r="H556" s="332">
        <v>999.6</v>
      </c>
      <c r="I556" s="332">
        <v>5812</v>
      </c>
      <c r="J556" s="332">
        <v>0</v>
      </c>
      <c r="K556" s="332">
        <v>0.7</v>
      </c>
      <c r="L556" s="332">
        <v>28.2</v>
      </c>
      <c r="M556" s="332">
        <v>78.2</v>
      </c>
      <c r="N556" s="496">
        <v>170.5</v>
      </c>
      <c r="O556" s="496">
        <v>13.7</v>
      </c>
      <c r="P556" s="496">
        <v>14.3</v>
      </c>
      <c r="Q556" s="497">
        <v>0.37986111111111098</v>
      </c>
      <c r="R556" s="496"/>
      <c r="S556" s="514">
        <f t="shared" si="27"/>
        <v>1</v>
      </c>
      <c r="T556" s="513">
        <f t="shared" si="23"/>
        <v>60</v>
      </c>
      <c r="U556" s="501" t="str">
        <f t="shared" si="28"/>
        <v/>
      </c>
      <c r="V556" s="503" t="str">
        <f t="shared" si="24"/>
        <v/>
      </c>
      <c r="W556" s="514">
        <f t="shared" si="25"/>
        <v>14.3</v>
      </c>
      <c r="X556" s="628" t="str">
        <f t="shared" si="26"/>
        <v/>
      </c>
      <c r="AT556" s="254"/>
      <c r="AV556" s="216"/>
      <c r="AW556" s="332"/>
      <c r="AY556" s="255"/>
    </row>
    <row r="557" spans="2:51" x14ac:dyDescent="0.25">
      <c r="B557" s="332">
        <v>12.7</v>
      </c>
      <c r="C557" s="332">
        <v>84</v>
      </c>
      <c r="D557" s="332">
        <v>12.7</v>
      </c>
      <c r="E557" s="332">
        <v>10.4</v>
      </c>
      <c r="F557" s="332">
        <v>18.399999999999999</v>
      </c>
      <c r="G557" s="332">
        <v>255</v>
      </c>
      <c r="H557" s="332">
        <v>999.4</v>
      </c>
      <c r="I557" s="332">
        <v>4340</v>
      </c>
      <c r="J557" s="332">
        <v>0.3</v>
      </c>
      <c r="K557" s="332">
        <v>1</v>
      </c>
      <c r="L557" s="332">
        <v>28.5</v>
      </c>
      <c r="M557" s="332">
        <v>78.5</v>
      </c>
      <c r="N557" s="496">
        <v>170.8</v>
      </c>
      <c r="O557" s="496">
        <v>14</v>
      </c>
      <c r="P557" s="496">
        <v>14.7</v>
      </c>
      <c r="Q557" s="497">
        <v>0.38055555555555598</v>
      </c>
      <c r="R557" s="496"/>
      <c r="S557" s="514">
        <f t="shared" si="27"/>
        <v>1.3000000000000007</v>
      </c>
      <c r="T557" s="513">
        <f t="shared" si="23"/>
        <v>60</v>
      </c>
      <c r="U557" s="501">
        <f t="shared" si="28"/>
        <v>60</v>
      </c>
      <c r="V557" s="503" t="str">
        <f t="shared" si="24"/>
        <v/>
      </c>
      <c r="W557" s="514">
        <f t="shared" si="25"/>
        <v>14.7</v>
      </c>
      <c r="X557" s="628" t="str">
        <f t="shared" si="26"/>
        <v/>
      </c>
      <c r="AT557" s="254"/>
      <c r="AV557" s="216"/>
      <c r="AW557" s="332"/>
      <c r="AY557" s="255"/>
    </row>
    <row r="558" spans="2:51" x14ac:dyDescent="0.25">
      <c r="B558" s="332">
        <v>12.6</v>
      </c>
      <c r="C558" s="332">
        <v>85</v>
      </c>
      <c r="D558" s="332">
        <v>12.6</v>
      </c>
      <c r="E558" s="332">
        <v>6.8</v>
      </c>
      <c r="F558" s="332">
        <v>9.4</v>
      </c>
      <c r="G558" s="332">
        <v>205</v>
      </c>
      <c r="H558" s="332">
        <v>999.5</v>
      </c>
      <c r="I558" s="332">
        <v>2139</v>
      </c>
      <c r="J558" s="332">
        <v>0.3</v>
      </c>
      <c r="K558" s="332">
        <v>1</v>
      </c>
      <c r="L558" s="332">
        <v>28.5</v>
      </c>
      <c r="M558" s="332">
        <v>78.5</v>
      </c>
      <c r="N558" s="496">
        <v>170.8</v>
      </c>
      <c r="O558" s="496">
        <v>14.1</v>
      </c>
      <c r="P558" s="496">
        <v>14.9</v>
      </c>
      <c r="Q558" s="497">
        <v>0.38124999999999998</v>
      </c>
      <c r="R558" s="496"/>
      <c r="S558" s="514">
        <f t="shared" si="27"/>
        <v>1.5</v>
      </c>
      <c r="T558" s="513" t="str">
        <f t="shared" si="23"/>
        <v/>
      </c>
      <c r="U558" s="501">
        <f t="shared" si="28"/>
        <v>60</v>
      </c>
      <c r="V558" s="503" t="str">
        <f t="shared" si="24"/>
        <v/>
      </c>
      <c r="W558" s="514">
        <f t="shared" si="25"/>
        <v>14.9</v>
      </c>
      <c r="X558" s="628" t="str">
        <f t="shared" si="26"/>
        <v/>
      </c>
      <c r="AT558" s="254"/>
      <c r="AV558" s="216"/>
      <c r="AW558" s="332"/>
      <c r="AY558" s="255"/>
    </row>
    <row r="559" spans="2:51" x14ac:dyDescent="0.25">
      <c r="B559" s="332">
        <v>12.4</v>
      </c>
      <c r="C559" s="332">
        <v>84</v>
      </c>
      <c r="D559" s="332">
        <v>12.4</v>
      </c>
      <c r="E559" s="332">
        <v>14.4</v>
      </c>
      <c r="F559" s="332">
        <v>22</v>
      </c>
      <c r="G559" s="332">
        <v>286</v>
      </c>
      <c r="H559" s="332">
        <v>999.5</v>
      </c>
      <c r="I559" s="332">
        <v>1968</v>
      </c>
      <c r="J559" s="332">
        <v>0.5</v>
      </c>
      <c r="K559" s="332">
        <v>1.2</v>
      </c>
      <c r="L559" s="332">
        <v>28.7</v>
      </c>
      <c r="M559" s="332">
        <v>78.7</v>
      </c>
      <c r="N559" s="496">
        <v>171</v>
      </c>
      <c r="O559" s="496">
        <v>14.1</v>
      </c>
      <c r="P559" s="496">
        <v>14.9</v>
      </c>
      <c r="Q559" s="497">
        <v>0.38194444444444398</v>
      </c>
      <c r="R559" s="496"/>
      <c r="S559" s="514">
        <f t="shared" si="27"/>
        <v>1.6999999999999993</v>
      </c>
      <c r="T559" s="513" t="str">
        <f t="shared" si="23"/>
        <v/>
      </c>
      <c r="U559" s="501">
        <f t="shared" si="28"/>
        <v>60</v>
      </c>
      <c r="V559" s="503" t="str">
        <f t="shared" si="24"/>
        <v/>
      </c>
      <c r="W559" s="514">
        <f t="shared" si="25"/>
        <v>14.9</v>
      </c>
      <c r="X559" s="628" t="str">
        <f t="shared" si="26"/>
        <v/>
      </c>
      <c r="Z559" s="215"/>
      <c r="AA559" s="215"/>
      <c r="AB559" s="215"/>
      <c r="AT559" s="254"/>
      <c r="AV559" s="216"/>
      <c r="AW559" s="332"/>
      <c r="AY559" s="255"/>
    </row>
    <row r="560" spans="2:51" x14ac:dyDescent="0.25">
      <c r="B560" s="332">
        <v>12.1</v>
      </c>
      <c r="C560" s="332">
        <v>84</v>
      </c>
      <c r="D560" s="332">
        <v>12.1</v>
      </c>
      <c r="E560" s="332">
        <v>15.8</v>
      </c>
      <c r="F560" s="332">
        <v>20.2</v>
      </c>
      <c r="G560" s="332">
        <v>312</v>
      </c>
      <c r="H560" s="332">
        <v>999.6</v>
      </c>
      <c r="I560" s="332">
        <v>3022</v>
      </c>
      <c r="J560" s="332">
        <v>0.5</v>
      </c>
      <c r="K560" s="332">
        <v>1.2</v>
      </c>
      <c r="L560" s="332">
        <v>28.7</v>
      </c>
      <c r="M560" s="332">
        <v>78.7</v>
      </c>
      <c r="N560" s="496">
        <v>171</v>
      </c>
      <c r="O560" s="496">
        <v>14</v>
      </c>
      <c r="P560" s="496">
        <v>14.8</v>
      </c>
      <c r="Q560" s="497">
        <v>0.38263888888888897</v>
      </c>
      <c r="R560" s="496"/>
      <c r="S560" s="514">
        <f t="shared" si="27"/>
        <v>1.9000000000000004</v>
      </c>
      <c r="T560" s="513" t="str">
        <f t="shared" si="23"/>
        <v/>
      </c>
      <c r="U560" s="501">
        <f t="shared" si="28"/>
        <v>60</v>
      </c>
      <c r="V560" s="503" t="str">
        <f t="shared" si="24"/>
        <v/>
      </c>
      <c r="W560" s="514">
        <f t="shared" si="25"/>
        <v>14.8</v>
      </c>
      <c r="X560" s="628" t="str">
        <f t="shared" si="26"/>
        <v/>
      </c>
      <c r="Z560" s="215"/>
      <c r="AA560" s="215"/>
      <c r="AB560" s="215"/>
      <c r="AT560" s="254"/>
      <c r="AV560" s="216"/>
      <c r="AW560" s="332"/>
      <c r="AY560" s="255"/>
    </row>
    <row r="561" spans="2:51" x14ac:dyDescent="0.25">
      <c r="B561" s="332">
        <v>11.4</v>
      </c>
      <c r="C561" s="332">
        <v>85</v>
      </c>
      <c r="D561" s="332">
        <v>11.4</v>
      </c>
      <c r="E561" s="332">
        <v>5.8</v>
      </c>
      <c r="F561" s="332">
        <v>11.2</v>
      </c>
      <c r="G561" s="332">
        <v>350</v>
      </c>
      <c r="H561" s="332">
        <v>999.6</v>
      </c>
      <c r="I561" s="332">
        <v>2681</v>
      </c>
      <c r="J561" s="332">
        <v>0.8</v>
      </c>
      <c r="K561" s="332">
        <v>1.5</v>
      </c>
      <c r="L561" s="332">
        <v>29</v>
      </c>
      <c r="M561" s="332">
        <v>79</v>
      </c>
      <c r="N561" s="496">
        <v>171.3</v>
      </c>
      <c r="O561" s="496">
        <v>13.8</v>
      </c>
      <c r="P561" s="496">
        <v>14.5</v>
      </c>
      <c r="Q561" s="497">
        <v>0.38333333333333303</v>
      </c>
      <c r="R561" s="496"/>
      <c r="S561" s="514">
        <f t="shared" si="27"/>
        <v>2.4000000000000004</v>
      </c>
      <c r="T561" s="513" t="str">
        <f t="shared" si="23"/>
        <v/>
      </c>
      <c r="U561" s="501">
        <f t="shared" si="28"/>
        <v>60</v>
      </c>
      <c r="V561" s="503">
        <f t="shared" si="24"/>
        <v>60</v>
      </c>
      <c r="W561" s="514">
        <f t="shared" si="25"/>
        <v>14.5</v>
      </c>
      <c r="X561" s="628">
        <f t="shared" si="26"/>
        <v>60</v>
      </c>
      <c r="Z561" s="215"/>
      <c r="AA561" s="215"/>
      <c r="AB561" s="215"/>
      <c r="AT561" s="254"/>
      <c r="AV561" s="216"/>
      <c r="AW561" s="332"/>
      <c r="AY561" s="255"/>
    </row>
    <row r="562" spans="2:51" x14ac:dyDescent="0.25">
      <c r="B562" s="332">
        <v>11</v>
      </c>
      <c r="C562" s="332">
        <v>85</v>
      </c>
      <c r="D562" s="332">
        <v>11</v>
      </c>
      <c r="E562" s="332">
        <v>9</v>
      </c>
      <c r="F562" s="332">
        <v>13</v>
      </c>
      <c r="G562" s="332">
        <v>356</v>
      </c>
      <c r="H562" s="332">
        <v>999.6</v>
      </c>
      <c r="I562" s="332">
        <v>2247</v>
      </c>
      <c r="J562" s="332">
        <v>0.8</v>
      </c>
      <c r="K562" s="332">
        <v>1.5</v>
      </c>
      <c r="L562" s="332">
        <v>29</v>
      </c>
      <c r="M562" s="332">
        <v>79</v>
      </c>
      <c r="N562" s="496">
        <v>171.3</v>
      </c>
      <c r="O562" s="496">
        <v>13.5</v>
      </c>
      <c r="P562" s="496">
        <v>14.2</v>
      </c>
      <c r="Q562" s="497">
        <v>0.38402777777777802</v>
      </c>
      <c r="R562" s="496"/>
      <c r="S562" s="514">
        <f t="shared" si="27"/>
        <v>2.5</v>
      </c>
      <c r="T562" s="513" t="str">
        <f t="shared" ref="T562:T625" si="29">IF(I562&gt;4000,60,"")</f>
        <v/>
      </c>
      <c r="U562" s="501">
        <f t="shared" si="28"/>
        <v>60</v>
      </c>
      <c r="V562" s="503">
        <f t="shared" ref="V562:V625" si="30">IF(O562&gt;B562+2,60,"")</f>
        <v>60</v>
      </c>
      <c r="W562" s="514">
        <f t="shared" ref="W562:W625" si="31">MAX(O562:P562)</f>
        <v>14.2</v>
      </c>
      <c r="X562" s="628">
        <f t="shared" ref="X562:X625" si="32">IF(W562&gt;B562+3,60,"")</f>
        <v>60</v>
      </c>
      <c r="Z562" s="215"/>
      <c r="AA562" s="215"/>
      <c r="AB562" s="215"/>
      <c r="AT562" s="254"/>
      <c r="AV562" s="216"/>
      <c r="AW562" s="332"/>
      <c r="AY562" s="255"/>
    </row>
    <row r="563" spans="2:51" x14ac:dyDescent="0.25">
      <c r="B563" s="332">
        <v>10.8</v>
      </c>
      <c r="C563" s="332">
        <v>85</v>
      </c>
      <c r="D563" s="332">
        <v>10.8</v>
      </c>
      <c r="E563" s="332">
        <v>12.6</v>
      </c>
      <c r="F563" s="332">
        <v>22</v>
      </c>
      <c r="G563" s="332">
        <v>176</v>
      </c>
      <c r="H563" s="332">
        <v>999.6</v>
      </c>
      <c r="I563" s="332">
        <v>1860</v>
      </c>
      <c r="J563" s="332">
        <v>0.8</v>
      </c>
      <c r="K563" s="332">
        <v>1.5</v>
      </c>
      <c r="L563" s="332">
        <v>29</v>
      </c>
      <c r="M563" s="332">
        <v>79</v>
      </c>
      <c r="N563" s="496">
        <v>171.3</v>
      </c>
      <c r="O563" s="496">
        <v>13.2</v>
      </c>
      <c r="P563" s="496">
        <v>13.9</v>
      </c>
      <c r="Q563" s="497">
        <v>0.38472222222222202</v>
      </c>
      <c r="R563" s="496"/>
      <c r="S563" s="514">
        <f t="shared" si="27"/>
        <v>2.3999999999999986</v>
      </c>
      <c r="T563" s="513" t="str">
        <f t="shared" si="29"/>
        <v/>
      </c>
      <c r="U563" s="501">
        <f t="shared" si="28"/>
        <v>60</v>
      </c>
      <c r="V563" s="503">
        <f t="shared" si="30"/>
        <v>60</v>
      </c>
      <c r="W563" s="514">
        <f t="shared" si="31"/>
        <v>13.9</v>
      </c>
      <c r="X563" s="628">
        <f t="shared" si="32"/>
        <v>60</v>
      </c>
      <c r="Z563" s="215"/>
      <c r="AA563" s="215"/>
      <c r="AB563" s="215"/>
      <c r="AT563" s="254"/>
      <c r="AV563" s="216"/>
      <c r="AW563" s="332"/>
      <c r="AY563" s="255"/>
    </row>
    <row r="564" spans="2:51" x14ac:dyDescent="0.25">
      <c r="B564" s="332">
        <v>10.7</v>
      </c>
      <c r="C564" s="332">
        <v>85</v>
      </c>
      <c r="D564" s="332">
        <v>10.7</v>
      </c>
      <c r="E564" s="332">
        <v>12.2</v>
      </c>
      <c r="F564" s="332">
        <v>14.8</v>
      </c>
      <c r="G564" s="332">
        <v>314</v>
      </c>
      <c r="H564" s="332">
        <v>999.4</v>
      </c>
      <c r="I564" s="332">
        <v>1472</v>
      </c>
      <c r="J564" s="332">
        <v>0.8</v>
      </c>
      <c r="K564" s="332">
        <v>1.5</v>
      </c>
      <c r="L564" s="332">
        <v>29</v>
      </c>
      <c r="M564" s="332">
        <v>79</v>
      </c>
      <c r="N564" s="496">
        <v>171.3</v>
      </c>
      <c r="O564" s="496">
        <v>12.9</v>
      </c>
      <c r="P564" s="496">
        <v>13.6</v>
      </c>
      <c r="Q564" s="497">
        <v>0.38541666666666702</v>
      </c>
      <c r="R564" s="496"/>
      <c r="S564" s="514">
        <f t="shared" si="27"/>
        <v>2.2000000000000011</v>
      </c>
      <c r="T564" s="513" t="str">
        <f t="shared" si="29"/>
        <v/>
      </c>
      <c r="U564" s="501">
        <f t="shared" si="28"/>
        <v>60</v>
      </c>
      <c r="V564" s="503">
        <f t="shared" si="30"/>
        <v>60</v>
      </c>
      <c r="W564" s="514">
        <f t="shared" si="31"/>
        <v>13.6</v>
      </c>
      <c r="X564" s="628" t="str">
        <f t="shared" si="32"/>
        <v/>
      </c>
      <c r="Z564" s="215"/>
      <c r="AA564" s="215"/>
      <c r="AB564" s="215"/>
      <c r="AT564" s="254"/>
      <c r="AV564" s="216"/>
      <c r="AW564" s="332"/>
      <c r="AY564" s="255"/>
    </row>
    <row r="565" spans="2:51" x14ac:dyDescent="0.25">
      <c r="B565" s="332">
        <v>10.5</v>
      </c>
      <c r="C565" s="332">
        <v>85</v>
      </c>
      <c r="D565" s="332">
        <v>10.5</v>
      </c>
      <c r="E565" s="332">
        <v>13</v>
      </c>
      <c r="F565" s="332">
        <v>16.600000000000001</v>
      </c>
      <c r="G565" s="332">
        <v>318</v>
      </c>
      <c r="H565" s="332">
        <v>999.6</v>
      </c>
      <c r="I565" s="332">
        <v>1209</v>
      </c>
      <c r="J565" s="332">
        <v>0.8</v>
      </c>
      <c r="K565" s="332">
        <v>1.5</v>
      </c>
      <c r="L565" s="332">
        <v>29</v>
      </c>
      <c r="M565" s="332">
        <v>79</v>
      </c>
      <c r="N565" s="496">
        <v>171.3</v>
      </c>
      <c r="O565" s="496">
        <v>12.7</v>
      </c>
      <c r="P565" s="496">
        <v>13.3</v>
      </c>
      <c r="Q565" s="497">
        <v>0.38611111111111102</v>
      </c>
      <c r="R565" s="496"/>
      <c r="S565" s="514">
        <f t="shared" si="27"/>
        <v>2.1999999999999993</v>
      </c>
      <c r="T565" s="513" t="str">
        <f t="shared" si="29"/>
        <v/>
      </c>
      <c r="U565" s="501">
        <f t="shared" si="28"/>
        <v>60</v>
      </c>
      <c r="V565" s="503">
        <f t="shared" si="30"/>
        <v>60</v>
      </c>
      <c r="W565" s="514">
        <f t="shared" si="31"/>
        <v>13.3</v>
      </c>
      <c r="X565" s="628" t="str">
        <f t="shared" si="32"/>
        <v/>
      </c>
      <c r="Z565" s="215"/>
      <c r="AA565" s="215"/>
      <c r="AB565" s="215"/>
      <c r="AT565" s="254"/>
      <c r="AV565" s="216"/>
      <c r="AW565" s="332"/>
      <c r="AY565" s="255"/>
    </row>
    <row r="566" spans="2:51" x14ac:dyDescent="0.25">
      <c r="B566" s="332">
        <v>10.4</v>
      </c>
      <c r="C566" s="332">
        <v>85</v>
      </c>
      <c r="D566" s="332">
        <v>10.4</v>
      </c>
      <c r="E566" s="332">
        <v>7.6</v>
      </c>
      <c r="F566" s="332">
        <v>11.2</v>
      </c>
      <c r="G566" s="332">
        <v>36</v>
      </c>
      <c r="H566" s="332">
        <v>999.4</v>
      </c>
      <c r="I566" s="332">
        <v>1255</v>
      </c>
      <c r="J566" s="332">
        <v>0.8</v>
      </c>
      <c r="K566" s="332">
        <v>1.5</v>
      </c>
      <c r="L566" s="332">
        <v>29</v>
      </c>
      <c r="M566" s="332">
        <v>79</v>
      </c>
      <c r="N566" s="496">
        <v>171.3</v>
      </c>
      <c r="O566" s="496">
        <v>12.4</v>
      </c>
      <c r="P566" s="496">
        <v>13</v>
      </c>
      <c r="Q566" s="497">
        <v>0.38680555555555601</v>
      </c>
      <c r="R566" s="496"/>
      <c r="S566" s="514">
        <f t="shared" si="27"/>
        <v>2</v>
      </c>
      <c r="T566" s="513" t="str">
        <f t="shared" si="29"/>
        <v/>
      </c>
      <c r="U566" s="501">
        <f t="shared" si="28"/>
        <v>60</v>
      </c>
      <c r="V566" s="503" t="str">
        <f t="shared" si="30"/>
        <v/>
      </c>
      <c r="W566" s="514">
        <f t="shared" si="31"/>
        <v>13</v>
      </c>
      <c r="X566" s="628" t="str">
        <f t="shared" si="32"/>
        <v/>
      </c>
      <c r="Z566" s="215"/>
      <c r="AA566" s="215"/>
      <c r="AB566" s="215"/>
      <c r="AT566" s="254"/>
      <c r="AV566" s="216"/>
      <c r="AW566" s="332"/>
      <c r="AY566" s="255"/>
    </row>
    <row r="567" spans="2:51" x14ac:dyDescent="0.25">
      <c r="B567" s="332">
        <v>10.199999999999999</v>
      </c>
      <c r="C567" s="332">
        <v>85</v>
      </c>
      <c r="D567" s="332">
        <v>10.199999999999999</v>
      </c>
      <c r="E567" s="332">
        <v>6.1</v>
      </c>
      <c r="F567" s="332">
        <v>11.2</v>
      </c>
      <c r="G567" s="332">
        <v>268</v>
      </c>
      <c r="H567" s="332">
        <v>999.6</v>
      </c>
      <c r="I567" s="332">
        <v>1255</v>
      </c>
      <c r="J567" s="332">
        <v>1</v>
      </c>
      <c r="K567" s="332">
        <v>1.7</v>
      </c>
      <c r="L567" s="332">
        <v>29.2</v>
      </c>
      <c r="M567" s="332">
        <v>79.2</v>
      </c>
      <c r="N567" s="496">
        <v>171.5</v>
      </c>
      <c r="O567" s="496">
        <v>12.1</v>
      </c>
      <c r="P567" s="496">
        <v>12.7</v>
      </c>
      <c r="Q567" s="497">
        <v>0.38750000000000001</v>
      </c>
      <c r="R567" s="496"/>
      <c r="S567" s="514">
        <f t="shared" si="27"/>
        <v>1.9000000000000004</v>
      </c>
      <c r="T567" s="513" t="str">
        <f t="shared" si="29"/>
        <v/>
      </c>
      <c r="U567" s="501">
        <f t="shared" si="28"/>
        <v>60</v>
      </c>
      <c r="V567" s="503" t="str">
        <f t="shared" si="30"/>
        <v/>
      </c>
      <c r="W567" s="514">
        <f t="shared" si="31"/>
        <v>12.7</v>
      </c>
      <c r="X567" s="628" t="str">
        <f t="shared" si="32"/>
        <v/>
      </c>
      <c r="Z567" s="215"/>
      <c r="AA567" s="215"/>
      <c r="AB567" s="215"/>
      <c r="AT567" s="254"/>
      <c r="AV567" s="216"/>
      <c r="AW567" s="332"/>
      <c r="AY567" s="255"/>
    </row>
    <row r="568" spans="2:51" x14ac:dyDescent="0.25">
      <c r="B568" s="332">
        <v>10.199999999999999</v>
      </c>
      <c r="C568" s="332">
        <v>86</v>
      </c>
      <c r="D568" s="332">
        <v>10.199999999999999</v>
      </c>
      <c r="E568" s="332">
        <v>5.8</v>
      </c>
      <c r="F568" s="332">
        <v>9.4</v>
      </c>
      <c r="G568" s="332">
        <v>8</v>
      </c>
      <c r="H568" s="332">
        <v>999.5</v>
      </c>
      <c r="I568" s="332">
        <v>1255</v>
      </c>
      <c r="J568" s="332">
        <v>1</v>
      </c>
      <c r="K568" s="332">
        <v>1.7</v>
      </c>
      <c r="L568" s="332">
        <v>29.2</v>
      </c>
      <c r="M568" s="332">
        <v>79.2</v>
      </c>
      <c r="N568" s="496">
        <v>171.5</v>
      </c>
      <c r="O568" s="496">
        <v>11.9</v>
      </c>
      <c r="P568" s="496">
        <v>12.4</v>
      </c>
      <c r="Q568" s="497">
        <v>0.38819444444444401</v>
      </c>
      <c r="R568" s="496"/>
      <c r="S568" s="514">
        <f t="shared" si="27"/>
        <v>1.7000000000000011</v>
      </c>
      <c r="T568" s="513" t="str">
        <f t="shared" si="29"/>
        <v/>
      </c>
      <c r="U568" s="501">
        <f t="shared" si="28"/>
        <v>60</v>
      </c>
      <c r="V568" s="503" t="str">
        <f t="shared" si="30"/>
        <v/>
      </c>
      <c r="W568" s="514">
        <f t="shared" si="31"/>
        <v>12.4</v>
      </c>
      <c r="X568" s="628" t="str">
        <f t="shared" si="32"/>
        <v/>
      </c>
      <c r="Z568" s="215"/>
      <c r="AA568" s="215"/>
      <c r="AB568" s="215"/>
      <c r="AT568" s="254"/>
      <c r="AV568" s="216"/>
      <c r="AW568" s="332"/>
      <c r="AY568" s="255"/>
    </row>
    <row r="569" spans="2:51" x14ac:dyDescent="0.25">
      <c r="B569" s="332">
        <v>10.1</v>
      </c>
      <c r="C569" s="332">
        <v>86</v>
      </c>
      <c r="D569" s="332">
        <v>10.1</v>
      </c>
      <c r="E569" s="332">
        <v>10.8</v>
      </c>
      <c r="F569" s="332">
        <v>20.2</v>
      </c>
      <c r="G569" s="332">
        <v>313</v>
      </c>
      <c r="H569" s="332">
        <v>999.8</v>
      </c>
      <c r="I569" s="332">
        <v>1085</v>
      </c>
      <c r="J569" s="332">
        <v>1</v>
      </c>
      <c r="K569" s="332">
        <v>1.7</v>
      </c>
      <c r="L569" s="332">
        <v>29.2</v>
      </c>
      <c r="M569" s="332">
        <v>79.2</v>
      </c>
      <c r="N569" s="496">
        <v>171.5</v>
      </c>
      <c r="O569" s="496">
        <v>11.7</v>
      </c>
      <c r="P569" s="496">
        <v>12.2</v>
      </c>
      <c r="Q569" s="497">
        <v>0.38888888888888901</v>
      </c>
      <c r="R569" s="496"/>
      <c r="S569" s="514">
        <f t="shared" si="27"/>
        <v>1.5999999999999996</v>
      </c>
      <c r="T569" s="513" t="str">
        <f t="shared" si="29"/>
        <v/>
      </c>
      <c r="U569" s="501">
        <f t="shared" si="28"/>
        <v>60</v>
      </c>
      <c r="V569" s="503" t="str">
        <f t="shared" si="30"/>
        <v/>
      </c>
      <c r="W569" s="514">
        <f t="shared" si="31"/>
        <v>12.2</v>
      </c>
      <c r="X569" s="628" t="str">
        <f t="shared" si="32"/>
        <v/>
      </c>
      <c r="Z569" s="215"/>
      <c r="AA569" s="215"/>
      <c r="AB569" s="215"/>
      <c r="AT569" s="254"/>
      <c r="AV569" s="216"/>
      <c r="AW569" s="332"/>
      <c r="AY569" s="255"/>
    </row>
    <row r="570" spans="2:51" x14ac:dyDescent="0.25">
      <c r="B570" s="332">
        <v>10.1</v>
      </c>
      <c r="C570" s="332">
        <v>86</v>
      </c>
      <c r="D570" s="332">
        <v>10.1</v>
      </c>
      <c r="E570" s="332">
        <v>8.6</v>
      </c>
      <c r="F570" s="332">
        <v>11.2</v>
      </c>
      <c r="G570" s="332">
        <v>1</v>
      </c>
      <c r="H570" s="332">
        <v>999.5</v>
      </c>
      <c r="I570" s="332">
        <v>930</v>
      </c>
      <c r="J570" s="332">
        <v>1</v>
      </c>
      <c r="K570" s="332">
        <v>1.7</v>
      </c>
      <c r="L570" s="332">
        <v>29.2</v>
      </c>
      <c r="M570" s="332">
        <v>79.2</v>
      </c>
      <c r="N570" s="496">
        <v>171.5</v>
      </c>
      <c r="O570" s="496">
        <v>11.5</v>
      </c>
      <c r="P570" s="496">
        <v>12</v>
      </c>
      <c r="Q570" s="497">
        <v>0.389583333333333</v>
      </c>
      <c r="R570" s="496"/>
      <c r="S570" s="514">
        <f t="shared" si="27"/>
        <v>1.4000000000000004</v>
      </c>
      <c r="T570" s="513" t="str">
        <f t="shared" si="29"/>
        <v/>
      </c>
      <c r="U570" s="501">
        <f t="shared" si="28"/>
        <v>60</v>
      </c>
      <c r="V570" s="503" t="str">
        <f t="shared" si="30"/>
        <v/>
      </c>
      <c r="W570" s="514">
        <f t="shared" si="31"/>
        <v>12</v>
      </c>
      <c r="X570" s="628" t="str">
        <f t="shared" si="32"/>
        <v/>
      </c>
      <c r="Z570" s="215"/>
      <c r="AA570" s="215"/>
      <c r="AB570" s="215"/>
      <c r="AT570" s="254"/>
      <c r="AV570" s="216"/>
      <c r="AW570" s="332"/>
      <c r="AY570" s="255"/>
    </row>
    <row r="571" spans="2:51" x14ac:dyDescent="0.25">
      <c r="B571" s="332">
        <v>10.1</v>
      </c>
      <c r="C571" s="332">
        <v>87</v>
      </c>
      <c r="D571" s="332">
        <v>10.1</v>
      </c>
      <c r="E571" s="332">
        <v>8.6</v>
      </c>
      <c r="F571" s="332">
        <v>14.8</v>
      </c>
      <c r="G571" s="332">
        <v>159</v>
      </c>
      <c r="H571" s="332">
        <v>999.7</v>
      </c>
      <c r="I571" s="332">
        <v>821</v>
      </c>
      <c r="J571" s="332">
        <v>1</v>
      </c>
      <c r="K571" s="332">
        <v>1.7</v>
      </c>
      <c r="L571" s="332">
        <v>29.2</v>
      </c>
      <c r="M571" s="332">
        <v>79.2</v>
      </c>
      <c r="N571" s="496">
        <v>171.5</v>
      </c>
      <c r="O571" s="496">
        <v>11.3</v>
      </c>
      <c r="P571" s="496">
        <v>11.7</v>
      </c>
      <c r="Q571" s="497">
        <v>0.390277777777778</v>
      </c>
      <c r="R571" s="496"/>
      <c r="S571" s="514">
        <f t="shared" si="27"/>
        <v>1.2000000000000011</v>
      </c>
      <c r="T571" s="513" t="str">
        <f t="shared" si="29"/>
        <v/>
      </c>
      <c r="U571" s="501">
        <f t="shared" si="28"/>
        <v>60</v>
      </c>
      <c r="V571" s="503" t="str">
        <f t="shared" si="30"/>
        <v/>
      </c>
      <c r="W571" s="514">
        <f t="shared" si="31"/>
        <v>11.7</v>
      </c>
      <c r="X571" s="628" t="str">
        <f t="shared" si="32"/>
        <v/>
      </c>
      <c r="Z571" s="215"/>
      <c r="AA571" s="215"/>
      <c r="AB571" s="215"/>
      <c r="AT571" s="254"/>
      <c r="AV571" s="216"/>
      <c r="AW571" s="332"/>
      <c r="AY571" s="255"/>
    </row>
    <row r="572" spans="2:51" x14ac:dyDescent="0.25">
      <c r="B572" s="332">
        <v>10.1</v>
      </c>
      <c r="C572" s="332">
        <v>87</v>
      </c>
      <c r="D572" s="332">
        <v>10.1</v>
      </c>
      <c r="E572" s="332">
        <v>5</v>
      </c>
      <c r="F572" s="332">
        <v>5.4</v>
      </c>
      <c r="G572" s="332">
        <v>11</v>
      </c>
      <c r="H572" s="332">
        <v>999.8</v>
      </c>
      <c r="I572" s="332">
        <v>930</v>
      </c>
      <c r="J572" s="332">
        <v>1.3</v>
      </c>
      <c r="K572" s="332">
        <v>2</v>
      </c>
      <c r="L572" s="332">
        <v>29.5</v>
      </c>
      <c r="M572" s="332">
        <v>79.5</v>
      </c>
      <c r="N572" s="496">
        <v>171.8</v>
      </c>
      <c r="O572" s="496">
        <v>11.1</v>
      </c>
      <c r="P572" s="496">
        <v>11.6</v>
      </c>
      <c r="Q572" s="497">
        <v>0.390972222222222</v>
      </c>
      <c r="R572" s="496"/>
      <c r="S572" s="514">
        <f t="shared" si="27"/>
        <v>1</v>
      </c>
      <c r="T572" s="513" t="str">
        <f t="shared" si="29"/>
        <v/>
      </c>
      <c r="U572" s="501">
        <f t="shared" si="28"/>
        <v>60</v>
      </c>
      <c r="V572" s="503" t="str">
        <f t="shared" si="30"/>
        <v/>
      </c>
      <c r="W572" s="514">
        <f t="shared" si="31"/>
        <v>11.6</v>
      </c>
      <c r="X572" s="628" t="str">
        <f t="shared" si="32"/>
        <v/>
      </c>
      <c r="Z572" s="215"/>
      <c r="AA572" s="215"/>
      <c r="AB572" s="215"/>
      <c r="AT572" s="254"/>
      <c r="AV572" s="216"/>
      <c r="AW572" s="332"/>
      <c r="AY572" s="255"/>
    </row>
    <row r="573" spans="2:51" x14ac:dyDescent="0.25">
      <c r="B573" s="332">
        <v>10.1</v>
      </c>
      <c r="C573" s="332">
        <v>87</v>
      </c>
      <c r="D573" s="332">
        <v>10.1</v>
      </c>
      <c r="E573" s="332">
        <v>9.6999999999999993</v>
      </c>
      <c r="F573" s="332">
        <v>14.8</v>
      </c>
      <c r="G573" s="332">
        <v>318</v>
      </c>
      <c r="H573" s="332">
        <v>999.8</v>
      </c>
      <c r="I573" s="332">
        <v>1209</v>
      </c>
      <c r="J573" s="332">
        <v>1.3</v>
      </c>
      <c r="K573" s="332">
        <v>2</v>
      </c>
      <c r="L573" s="332">
        <v>29.5</v>
      </c>
      <c r="M573" s="332">
        <v>79.5</v>
      </c>
      <c r="N573" s="496">
        <v>171.8</v>
      </c>
      <c r="O573" s="496">
        <v>10.9</v>
      </c>
      <c r="P573" s="496">
        <v>11.4</v>
      </c>
      <c r="Q573" s="497">
        <v>0.391666666666667</v>
      </c>
      <c r="R573" s="496"/>
      <c r="S573" s="514">
        <f t="shared" si="27"/>
        <v>0.80000000000000071</v>
      </c>
      <c r="T573" s="513" t="str">
        <f t="shared" si="29"/>
        <v/>
      </c>
      <c r="U573" s="501">
        <f t="shared" si="28"/>
        <v>60</v>
      </c>
      <c r="V573" s="503" t="str">
        <f t="shared" si="30"/>
        <v/>
      </c>
      <c r="W573" s="514">
        <f t="shared" si="31"/>
        <v>11.4</v>
      </c>
      <c r="X573" s="628" t="str">
        <f t="shared" si="32"/>
        <v/>
      </c>
      <c r="Z573" s="215"/>
      <c r="AA573" s="215"/>
      <c r="AB573" s="215"/>
      <c r="AT573" s="254"/>
      <c r="AV573" s="216"/>
      <c r="AW573" s="332"/>
      <c r="AY573" s="255"/>
    </row>
    <row r="574" spans="2:51" x14ac:dyDescent="0.25">
      <c r="B574" s="332">
        <v>10.1</v>
      </c>
      <c r="C574" s="332">
        <v>88</v>
      </c>
      <c r="D574" s="332">
        <v>10.1</v>
      </c>
      <c r="E574" s="332">
        <v>9.4</v>
      </c>
      <c r="F574" s="332">
        <v>13</v>
      </c>
      <c r="G574" s="332">
        <v>277</v>
      </c>
      <c r="H574" s="332">
        <v>999.7</v>
      </c>
      <c r="I574" s="332">
        <v>1426</v>
      </c>
      <c r="J574" s="332">
        <v>1.3</v>
      </c>
      <c r="K574" s="332">
        <v>2</v>
      </c>
      <c r="L574" s="332">
        <v>29.5</v>
      </c>
      <c r="M574" s="332">
        <v>79.5</v>
      </c>
      <c r="N574" s="496">
        <v>171.8</v>
      </c>
      <c r="O574" s="496">
        <v>10.8</v>
      </c>
      <c r="P574" s="496">
        <v>11.2</v>
      </c>
      <c r="Q574" s="497">
        <v>0.39236111111111099</v>
      </c>
      <c r="R574" s="496"/>
      <c r="S574" s="514">
        <f t="shared" si="27"/>
        <v>0.70000000000000107</v>
      </c>
      <c r="T574" s="513" t="str">
        <f t="shared" si="29"/>
        <v/>
      </c>
      <c r="U574" s="501">
        <f t="shared" si="28"/>
        <v>60</v>
      </c>
      <c r="V574" s="503" t="str">
        <f t="shared" si="30"/>
        <v/>
      </c>
      <c r="W574" s="514">
        <f t="shared" si="31"/>
        <v>11.2</v>
      </c>
      <c r="X574" s="628" t="str">
        <f t="shared" si="32"/>
        <v/>
      </c>
      <c r="Z574" s="215"/>
      <c r="AA574" s="215"/>
      <c r="AB574" s="215"/>
      <c r="AT574" s="254"/>
      <c r="AV574" s="216"/>
      <c r="AW574" s="332"/>
      <c r="AY574" s="255"/>
    </row>
    <row r="575" spans="2:51" x14ac:dyDescent="0.25">
      <c r="B575" s="332">
        <v>10</v>
      </c>
      <c r="C575" s="332">
        <v>88</v>
      </c>
      <c r="D575" s="332">
        <v>10</v>
      </c>
      <c r="E575" s="332">
        <v>10.1</v>
      </c>
      <c r="F575" s="332">
        <v>13</v>
      </c>
      <c r="G575" s="332">
        <v>276</v>
      </c>
      <c r="H575" s="332">
        <v>999.7</v>
      </c>
      <c r="I575" s="332">
        <v>1860</v>
      </c>
      <c r="J575" s="332">
        <v>1.3</v>
      </c>
      <c r="K575" s="332">
        <v>2</v>
      </c>
      <c r="L575" s="332">
        <v>29.5</v>
      </c>
      <c r="M575" s="332">
        <v>79.5</v>
      </c>
      <c r="N575" s="496">
        <v>171.8</v>
      </c>
      <c r="O575" s="496">
        <v>10.7</v>
      </c>
      <c r="P575" s="496">
        <v>11.1</v>
      </c>
      <c r="Q575" s="497">
        <v>0.39305555555555599</v>
      </c>
      <c r="R575" s="496"/>
      <c r="S575" s="514">
        <f t="shared" si="27"/>
        <v>0.69999999999999929</v>
      </c>
      <c r="T575" s="513" t="str">
        <f t="shared" si="29"/>
        <v/>
      </c>
      <c r="U575" s="501">
        <f t="shared" si="28"/>
        <v>60</v>
      </c>
      <c r="V575" s="503" t="str">
        <f t="shared" si="30"/>
        <v/>
      </c>
      <c r="W575" s="514">
        <f t="shared" si="31"/>
        <v>11.1</v>
      </c>
      <c r="X575" s="628" t="str">
        <f t="shared" si="32"/>
        <v/>
      </c>
      <c r="Z575" s="215"/>
      <c r="AA575" s="215"/>
      <c r="AB575" s="215"/>
      <c r="AT575" s="254"/>
      <c r="AV575" s="216"/>
      <c r="AW575" s="332"/>
      <c r="AY575" s="255"/>
    </row>
    <row r="576" spans="2:51" x14ac:dyDescent="0.25">
      <c r="B576" s="332">
        <v>10</v>
      </c>
      <c r="C576" s="332">
        <v>88</v>
      </c>
      <c r="D576" s="332">
        <v>10</v>
      </c>
      <c r="E576" s="332">
        <v>8.3000000000000007</v>
      </c>
      <c r="F576" s="332">
        <v>13</v>
      </c>
      <c r="G576" s="332">
        <v>270</v>
      </c>
      <c r="H576" s="332">
        <v>999.6</v>
      </c>
      <c r="I576" s="332">
        <v>2247</v>
      </c>
      <c r="J576" s="332">
        <v>1.3</v>
      </c>
      <c r="K576" s="332">
        <v>2</v>
      </c>
      <c r="L576" s="332">
        <v>29.5</v>
      </c>
      <c r="M576" s="332">
        <v>79.5</v>
      </c>
      <c r="N576" s="496">
        <v>171.8</v>
      </c>
      <c r="O576" s="496">
        <v>10.5</v>
      </c>
      <c r="P576" s="496">
        <v>11</v>
      </c>
      <c r="Q576" s="497">
        <v>0.39374999999999999</v>
      </c>
      <c r="R576" s="496"/>
      <c r="S576" s="514">
        <f t="shared" si="27"/>
        <v>0.5</v>
      </c>
      <c r="T576" s="513" t="str">
        <f t="shared" si="29"/>
        <v/>
      </c>
      <c r="U576" s="501">
        <f t="shared" si="28"/>
        <v>60</v>
      </c>
      <c r="V576" s="503" t="str">
        <f t="shared" si="30"/>
        <v/>
      </c>
      <c r="W576" s="514">
        <f t="shared" si="31"/>
        <v>11</v>
      </c>
      <c r="X576" s="628" t="str">
        <f t="shared" si="32"/>
        <v/>
      </c>
      <c r="Z576" s="215"/>
      <c r="AA576" s="215"/>
      <c r="AB576" s="215"/>
      <c r="AT576" s="254"/>
      <c r="AV576" s="216"/>
      <c r="AW576" s="332"/>
      <c r="AY576" s="255"/>
    </row>
    <row r="577" spans="2:51" x14ac:dyDescent="0.25">
      <c r="B577" s="332">
        <v>10</v>
      </c>
      <c r="C577" s="332">
        <v>88</v>
      </c>
      <c r="D577" s="332">
        <v>10</v>
      </c>
      <c r="E577" s="332">
        <v>8.3000000000000007</v>
      </c>
      <c r="F577" s="332">
        <v>11.2</v>
      </c>
      <c r="G577" s="332">
        <v>0</v>
      </c>
      <c r="H577" s="332">
        <v>999.6</v>
      </c>
      <c r="I577" s="332">
        <v>2573</v>
      </c>
      <c r="J577" s="332">
        <v>1.3</v>
      </c>
      <c r="K577" s="332">
        <v>2</v>
      </c>
      <c r="L577" s="332">
        <v>29.5</v>
      </c>
      <c r="M577" s="332">
        <v>79.5</v>
      </c>
      <c r="N577" s="496">
        <v>171.8</v>
      </c>
      <c r="O577" s="496">
        <v>10.4</v>
      </c>
      <c r="P577" s="496">
        <v>10.8</v>
      </c>
      <c r="Q577" s="497">
        <v>0.39444444444444399</v>
      </c>
      <c r="R577" s="496"/>
      <c r="S577" s="514">
        <f t="shared" si="27"/>
        <v>0.40000000000000036</v>
      </c>
      <c r="T577" s="513" t="str">
        <f t="shared" si="29"/>
        <v/>
      </c>
      <c r="U577" s="501">
        <f t="shared" si="28"/>
        <v>60</v>
      </c>
      <c r="V577" s="503" t="str">
        <f t="shared" si="30"/>
        <v/>
      </c>
      <c r="W577" s="514">
        <f t="shared" si="31"/>
        <v>10.8</v>
      </c>
      <c r="X577" s="628" t="str">
        <f t="shared" si="32"/>
        <v/>
      </c>
      <c r="Z577" s="215"/>
      <c r="AA577" s="215"/>
      <c r="AB577" s="215"/>
      <c r="AT577" s="254"/>
      <c r="AV577" s="216"/>
      <c r="AW577" s="332"/>
      <c r="AY577" s="255"/>
    </row>
    <row r="578" spans="2:51" x14ac:dyDescent="0.25">
      <c r="B578" s="332">
        <v>10</v>
      </c>
      <c r="C578" s="332">
        <v>88</v>
      </c>
      <c r="D578" s="332">
        <v>10</v>
      </c>
      <c r="E578" s="332">
        <v>7.2</v>
      </c>
      <c r="F578" s="332">
        <v>9.4</v>
      </c>
      <c r="G578" s="332">
        <v>256</v>
      </c>
      <c r="H578" s="332">
        <v>999.6</v>
      </c>
      <c r="I578" s="332">
        <v>2635</v>
      </c>
      <c r="J578" s="332">
        <v>1.3</v>
      </c>
      <c r="K578" s="332">
        <v>2</v>
      </c>
      <c r="L578" s="332">
        <v>29.5</v>
      </c>
      <c r="M578" s="332">
        <v>79.5</v>
      </c>
      <c r="N578" s="496">
        <v>171.8</v>
      </c>
      <c r="O578" s="496">
        <v>10.3</v>
      </c>
      <c r="P578" s="496">
        <v>10.7</v>
      </c>
      <c r="Q578" s="497">
        <v>0.39513888888888898</v>
      </c>
      <c r="R578" s="496"/>
      <c r="S578" s="514">
        <f t="shared" si="27"/>
        <v>0.30000000000000071</v>
      </c>
      <c r="T578" s="513" t="str">
        <f t="shared" si="29"/>
        <v/>
      </c>
      <c r="U578" s="501">
        <f t="shared" si="28"/>
        <v>60</v>
      </c>
      <c r="V578" s="503" t="str">
        <f t="shared" si="30"/>
        <v/>
      </c>
      <c r="W578" s="514">
        <f t="shared" si="31"/>
        <v>10.7</v>
      </c>
      <c r="X578" s="628" t="str">
        <f t="shared" si="32"/>
        <v/>
      </c>
      <c r="Z578" s="215"/>
      <c r="AA578" s="215"/>
      <c r="AB578" s="215"/>
      <c r="AT578" s="254"/>
      <c r="AV578" s="216"/>
      <c r="AW578" s="332"/>
      <c r="AY578" s="255"/>
    </row>
    <row r="579" spans="2:51" x14ac:dyDescent="0.25">
      <c r="B579" s="332">
        <v>10</v>
      </c>
      <c r="C579" s="332">
        <v>88</v>
      </c>
      <c r="D579" s="332">
        <v>10</v>
      </c>
      <c r="E579" s="332">
        <v>6.1</v>
      </c>
      <c r="F579" s="332">
        <v>9.4</v>
      </c>
      <c r="G579" s="332">
        <v>63</v>
      </c>
      <c r="H579" s="332">
        <v>999.9</v>
      </c>
      <c r="I579" s="332">
        <v>2790</v>
      </c>
      <c r="J579" s="332">
        <v>1.3</v>
      </c>
      <c r="K579" s="332">
        <v>2</v>
      </c>
      <c r="L579" s="332">
        <v>29.5</v>
      </c>
      <c r="M579" s="332">
        <v>79.5</v>
      </c>
      <c r="N579" s="496">
        <v>171.8</v>
      </c>
      <c r="O579" s="496">
        <v>10.3</v>
      </c>
      <c r="P579" s="496">
        <v>10.6</v>
      </c>
      <c r="Q579" s="497">
        <v>0.39583333333333298</v>
      </c>
      <c r="R579" s="496"/>
      <c r="S579" s="514">
        <f t="shared" si="27"/>
        <v>0.30000000000000071</v>
      </c>
      <c r="T579" s="513" t="str">
        <f t="shared" si="29"/>
        <v/>
      </c>
      <c r="U579" s="501">
        <f t="shared" si="28"/>
        <v>60</v>
      </c>
      <c r="V579" s="503" t="str">
        <f t="shared" si="30"/>
        <v/>
      </c>
      <c r="W579" s="514">
        <f t="shared" si="31"/>
        <v>10.6</v>
      </c>
      <c r="X579" s="628" t="str">
        <f t="shared" si="32"/>
        <v/>
      </c>
      <c r="Z579" s="215"/>
      <c r="AA579" s="215"/>
      <c r="AB579" s="215"/>
      <c r="AT579" s="254"/>
      <c r="AV579" s="216"/>
      <c r="AW579" s="332"/>
      <c r="AY579" s="255"/>
    </row>
    <row r="580" spans="2:51" x14ac:dyDescent="0.25">
      <c r="B580" s="332">
        <v>10</v>
      </c>
      <c r="C580" s="332">
        <v>89</v>
      </c>
      <c r="D580" s="332">
        <v>10</v>
      </c>
      <c r="E580" s="332">
        <v>6.8</v>
      </c>
      <c r="F580" s="332">
        <v>11.2</v>
      </c>
      <c r="G580" s="332">
        <v>338</v>
      </c>
      <c r="H580" s="332">
        <v>999.7</v>
      </c>
      <c r="I580" s="332">
        <v>2898</v>
      </c>
      <c r="J580" s="332">
        <v>1.3</v>
      </c>
      <c r="K580" s="332">
        <v>2</v>
      </c>
      <c r="L580" s="332">
        <v>29.5</v>
      </c>
      <c r="M580" s="332">
        <v>79.5</v>
      </c>
      <c r="N580" s="496">
        <v>171.8</v>
      </c>
      <c r="O580" s="496">
        <v>10.199999999999999</v>
      </c>
      <c r="P580" s="496">
        <v>10.6</v>
      </c>
      <c r="Q580" s="497">
        <v>0.39652777777777798</v>
      </c>
      <c r="R580" s="496"/>
      <c r="S580" s="514">
        <f t="shared" si="27"/>
        <v>0.19999999999999929</v>
      </c>
      <c r="T580" s="513" t="str">
        <f t="shared" si="29"/>
        <v/>
      </c>
      <c r="U580" s="501">
        <f t="shared" si="28"/>
        <v>60</v>
      </c>
      <c r="V580" s="503" t="str">
        <f t="shared" si="30"/>
        <v/>
      </c>
      <c r="W580" s="514">
        <f t="shared" si="31"/>
        <v>10.6</v>
      </c>
      <c r="X580" s="628" t="str">
        <f t="shared" si="32"/>
        <v/>
      </c>
      <c r="Z580" s="215"/>
      <c r="AA580" s="215"/>
      <c r="AB580" s="215"/>
      <c r="AT580" s="254"/>
      <c r="AV580" s="216"/>
      <c r="AW580" s="332"/>
      <c r="AY580" s="255"/>
    </row>
    <row r="581" spans="2:51" x14ac:dyDescent="0.25">
      <c r="B581" s="332">
        <v>10</v>
      </c>
      <c r="C581" s="332">
        <v>88</v>
      </c>
      <c r="D581" s="332">
        <v>10</v>
      </c>
      <c r="E581" s="332">
        <v>9.4</v>
      </c>
      <c r="F581" s="332">
        <v>13</v>
      </c>
      <c r="G581" s="332">
        <v>267</v>
      </c>
      <c r="H581" s="332">
        <v>999.8</v>
      </c>
      <c r="I581" s="332">
        <v>2898</v>
      </c>
      <c r="J581" s="332">
        <v>1.3</v>
      </c>
      <c r="K581" s="332">
        <v>2</v>
      </c>
      <c r="L581" s="332">
        <v>29.5</v>
      </c>
      <c r="M581" s="332">
        <v>79.5</v>
      </c>
      <c r="N581" s="496">
        <v>171.8</v>
      </c>
      <c r="O581" s="496">
        <v>10.199999999999999</v>
      </c>
      <c r="P581" s="496">
        <v>10.6</v>
      </c>
      <c r="Q581" s="497">
        <v>0.39722222222222198</v>
      </c>
      <c r="R581" s="496"/>
      <c r="S581" s="514">
        <f t="shared" si="27"/>
        <v>0.19999999999999929</v>
      </c>
      <c r="T581" s="513" t="str">
        <f t="shared" si="29"/>
        <v/>
      </c>
      <c r="U581" s="501">
        <f t="shared" si="28"/>
        <v>60</v>
      </c>
      <c r="V581" s="503" t="str">
        <f t="shared" si="30"/>
        <v/>
      </c>
      <c r="W581" s="514">
        <f t="shared" si="31"/>
        <v>10.6</v>
      </c>
      <c r="X581" s="628" t="str">
        <f t="shared" si="32"/>
        <v/>
      </c>
      <c r="Z581" s="215"/>
      <c r="AA581" s="215"/>
      <c r="AB581" s="215"/>
      <c r="AT581" s="254"/>
      <c r="AV581" s="216"/>
      <c r="AW581" s="332"/>
      <c r="AY581" s="255"/>
    </row>
    <row r="582" spans="2:51" x14ac:dyDescent="0.25">
      <c r="B582" s="332">
        <v>10</v>
      </c>
      <c r="C582" s="332">
        <v>88</v>
      </c>
      <c r="D582" s="332">
        <v>10</v>
      </c>
      <c r="E582" s="332">
        <v>10.4</v>
      </c>
      <c r="F582" s="332">
        <v>14.8</v>
      </c>
      <c r="G582" s="332">
        <v>1</v>
      </c>
      <c r="H582" s="332">
        <v>999.6</v>
      </c>
      <c r="I582" s="332">
        <v>3069</v>
      </c>
      <c r="J582" s="332">
        <v>1.3</v>
      </c>
      <c r="K582" s="332">
        <v>2</v>
      </c>
      <c r="L582" s="332">
        <v>29.5</v>
      </c>
      <c r="M582" s="332">
        <v>79.5</v>
      </c>
      <c r="N582" s="496">
        <v>171.8</v>
      </c>
      <c r="O582" s="496">
        <v>10.1</v>
      </c>
      <c r="P582" s="496">
        <v>10.5</v>
      </c>
      <c r="Q582" s="497">
        <v>0.39791666666666697</v>
      </c>
      <c r="R582" s="496"/>
      <c r="S582" s="514">
        <f t="shared" si="27"/>
        <v>9.9999999999999645E-2</v>
      </c>
      <c r="T582" s="513" t="str">
        <f t="shared" si="29"/>
        <v/>
      </c>
      <c r="U582" s="501">
        <f t="shared" si="28"/>
        <v>60</v>
      </c>
      <c r="V582" s="503" t="str">
        <f t="shared" si="30"/>
        <v/>
      </c>
      <c r="W582" s="514">
        <f t="shared" si="31"/>
        <v>10.5</v>
      </c>
      <c r="X582" s="628" t="str">
        <f t="shared" si="32"/>
        <v/>
      </c>
      <c r="Z582" s="215"/>
      <c r="AA582" s="215"/>
      <c r="AB582" s="215"/>
      <c r="AT582" s="254"/>
      <c r="AV582" s="216"/>
      <c r="AW582" s="332"/>
      <c r="AY582" s="255"/>
    </row>
    <row r="583" spans="2:51" x14ac:dyDescent="0.25">
      <c r="B583" s="332">
        <v>10</v>
      </c>
      <c r="C583" s="332">
        <v>88</v>
      </c>
      <c r="D583" s="332">
        <v>10</v>
      </c>
      <c r="E583" s="332">
        <v>12.2</v>
      </c>
      <c r="F583" s="332">
        <v>18.399999999999999</v>
      </c>
      <c r="G583" s="332">
        <v>221</v>
      </c>
      <c r="H583" s="332">
        <v>999.8</v>
      </c>
      <c r="I583" s="332">
        <v>2960</v>
      </c>
      <c r="J583" s="332">
        <v>1.3</v>
      </c>
      <c r="K583" s="332">
        <v>2</v>
      </c>
      <c r="L583" s="332">
        <v>29.5</v>
      </c>
      <c r="M583" s="332">
        <v>79.5</v>
      </c>
      <c r="N583" s="496">
        <v>171.8</v>
      </c>
      <c r="O583" s="496">
        <v>10</v>
      </c>
      <c r="P583" s="496">
        <v>10.4</v>
      </c>
      <c r="Q583" s="497">
        <v>0.39861111111111103</v>
      </c>
      <c r="R583" s="496"/>
      <c r="S583" s="514">
        <f t="shared" si="27"/>
        <v>0</v>
      </c>
      <c r="T583" s="513" t="str">
        <f t="shared" si="29"/>
        <v/>
      </c>
      <c r="U583" s="501">
        <f t="shared" si="28"/>
        <v>60</v>
      </c>
      <c r="V583" s="503" t="str">
        <f t="shared" si="30"/>
        <v/>
      </c>
      <c r="W583" s="514">
        <f t="shared" si="31"/>
        <v>10.4</v>
      </c>
      <c r="X583" s="628" t="str">
        <f t="shared" si="32"/>
        <v/>
      </c>
      <c r="Z583" s="215"/>
      <c r="AA583" s="215"/>
      <c r="AB583" s="215"/>
      <c r="AT583" s="254"/>
      <c r="AV583" s="216"/>
      <c r="AW583" s="332"/>
      <c r="AY583" s="255"/>
    </row>
    <row r="584" spans="2:51" x14ac:dyDescent="0.25">
      <c r="B584" s="332">
        <v>10</v>
      </c>
      <c r="C584" s="332">
        <v>88</v>
      </c>
      <c r="D584" s="332">
        <v>10</v>
      </c>
      <c r="E584" s="332">
        <v>10.1</v>
      </c>
      <c r="F584" s="332">
        <v>14.8</v>
      </c>
      <c r="G584" s="332">
        <v>135</v>
      </c>
      <c r="H584" s="332">
        <v>999.5</v>
      </c>
      <c r="I584" s="332">
        <v>2743</v>
      </c>
      <c r="J584" s="332">
        <v>1.3</v>
      </c>
      <c r="K584" s="332">
        <v>2</v>
      </c>
      <c r="L584" s="332">
        <v>29.5</v>
      </c>
      <c r="M584" s="332">
        <v>79.5</v>
      </c>
      <c r="N584" s="496">
        <v>171.8</v>
      </c>
      <c r="O584" s="496">
        <v>10</v>
      </c>
      <c r="P584" s="496">
        <v>10.4</v>
      </c>
      <c r="Q584" s="497">
        <v>0.39930555555555602</v>
      </c>
      <c r="R584" s="496"/>
      <c r="S584" s="514">
        <f t="shared" si="27"/>
        <v>0</v>
      </c>
      <c r="T584" s="513" t="str">
        <f t="shared" si="29"/>
        <v/>
      </c>
      <c r="U584" s="501">
        <f t="shared" si="28"/>
        <v>60</v>
      </c>
      <c r="V584" s="503" t="str">
        <f t="shared" si="30"/>
        <v/>
      </c>
      <c r="W584" s="514">
        <f t="shared" si="31"/>
        <v>10.4</v>
      </c>
      <c r="X584" s="628" t="str">
        <f t="shared" si="32"/>
        <v/>
      </c>
      <c r="Z584" s="215"/>
      <c r="AA584" s="215"/>
      <c r="AB584" s="215"/>
      <c r="AT584" s="254"/>
      <c r="AV584" s="216"/>
      <c r="AW584" s="332"/>
      <c r="AY584" s="255"/>
    </row>
    <row r="585" spans="2:51" x14ac:dyDescent="0.25">
      <c r="B585" s="332">
        <v>9.9</v>
      </c>
      <c r="C585" s="332">
        <v>88</v>
      </c>
      <c r="D585" s="332">
        <v>9.1999999999999993</v>
      </c>
      <c r="E585" s="332">
        <v>6.5</v>
      </c>
      <c r="F585" s="332">
        <v>9.4</v>
      </c>
      <c r="G585" s="332">
        <v>10</v>
      </c>
      <c r="H585" s="332">
        <v>999.8</v>
      </c>
      <c r="I585" s="332">
        <v>2960</v>
      </c>
      <c r="J585" s="332">
        <v>1.3</v>
      </c>
      <c r="K585" s="332">
        <v>2</v>
      </c>
      <c r="L585" s="332">
        <v>29.5</v>
      </c>
      <c r="M585" s="332">
        <v>79.5</v>
      </c>
      <c r="N585" s="496">
        <v>171.8</v>
      </c>
      <c r="O585" s="496">
        <v>10</v>
      </c>
      <c r="P585" s="496">
        <v>10.3</v>
      </c>
      <c r="Q585" s="497">
        <v>0.4</v>
      </c>
      <c r="R585" s="496"/>
      <c r="S585" s="514">
        <f t="shared" ref="S585:S648" si="33">O585-B585</f>
        <v>9.9999999999999645E-2</v>
      </c>
      <c r="T585" s="513" t="str">
        <f t="shared" si="29"/>
        <v/>
      </c>
      <c r="U585" s="501">
        <f t="shared" si="28"/>
        <v>60</v>
      </c>
      <c r="V585" s="503" t="str">
        <f t="shared" si="30"/>
        <v/>
      </c>
      <c r="W585" s="514">
        <f t="shared" si="31"/>
        <v>10.3</v>
      </c>
      <c r="X585" s="628" t="str">
        <f t="shared" si="32"/>
        <v/>
      </c>
      <c r="Z585" s="215"/>
      <c r="AA585" s="215"/>
      <c r="AB585" s="215"/>
      <c r="AT585" s="254"/>
      <c r="AV585" s="216"/>
      <c r="AW585" s="332"/>
      <c r="AY585" s="255"/>
    </row>
    <row r="586" spans="2:51" x14ac:dyDescent="0.25">
      <c r="B586" s="332">
        <v>9.9</v>
      </c>
      <c r="C586" s="332">
        <v>88</v>
      </c>
      <c r="D586" s="332">
        <v>9.1999999999999993</v>
      </c>
      <c r="E586" s="332">
        <v>6.5</v>
      </c>
      <c r="F586" s="332">
        <v>7.2</v>
      </c>
      <c r="G586" s="332">
        <v>49</v>
      </c>
      <c r="H586" s="332">
        <v>999.6</v>
      </c>
      <c r="I586" s="332">
        <v>2960</v>
      </c>
      <c r="J586" s="332">
        <v>1.3</v>
      </c>
      <c r="K586" s="332">
        <v>2</v>
      </c>
      <c r="L586" s="332">
        <v>29.5</v>
      </c>
      <c r="M586" s="332">
        <v>79.5</v>
      </c>
      <c r="N586" s="496">
        <v>171.8</v>
      </c>
      <c r="O586" s="496">
        <v>9.9</v>
      </c>
      <c r="P586" s="496">
        <v>10.199999999999999</v>
      </c>
      <c r="Q586" s="497">
        <v>0.40069444444444402</v>
      </c>
      <c r="R586" s="496"/>
      <c r="S586" s="514">
        <f t="shared" si="33"/>
        <v>0</v>
      </c>
      <c r="T586" s="513" t="str">
        <f t="shared" si="29"/>
        <v/>
      </c>
      <c r="U586" s="501">
        <f t="shared" si="28"/>
        <v>60</v>
      </c>
      <c r="V586" s="503" t="str">
        <f t="shared" si="30"/>
        <v/>
      </c>
      <c r="W586" s="514">
        <f t="shared" si="31"/>
        <v>10.199999999999999</v>
      </c>
      <c r="X586" s="628" t="str">
        <f t="shared" si="32"/>
        <v/>
      </c>
      <c r="Z586" s="215"/>
      <c r="AA586" s="215"/>
      <c r="AB586" s="215"/>
      <c r="AT586" s="254"/>
      <c r="AV586" s="216"/>
      <c r="AW586" s="332"/>
      <c r="AY586" s="255"/>
    </row>
    <row r="587" spans="2:51" x14ac:dyDescent="0.25">
      <c r="B587" s="332">
        <v>9.9</v>
      </c>
      <c r="C587" s="332">
        <v>88</v>
      </c>
      <c r="D587" s="332">
        <v>8.6</v>
      </c>
      <c r="E587" s="332">
        <v>9.4</v>
      </c>
      <c r="F587" s="332">
        <v>14.8</v>
      </c>
      <c r="G587" s="332">
        <v>326</v>
      </c>
      <c r="H587" s="332">
        <v>999.8</v>
      </c>
      <c r="I587" s="332">
        <v>3022</v>
      </c>
      <c r="J587" s="332">
        <v>1.3</v>
      </c>
      <c r="K587" s="332">
        <v>2</v>
      </c>
      <c r="L587" s="332">
        <v>29.5</v>
      </c>
      <c r="M587" s="332">
        <v>79.5</v>
      </c>
      <c r="N587" s="496">
        <v>171.8</v>
      </c>
      <c r="O587" s="496">
        <v>9.9</v>
      </c>
      <c r="P587" s="496">
        <v>10.199999999999999</v>
      </c>
      <c r="Q587" s="497">
        <v>0.40138888888888902</v>
      </c>
      <c r="R587" s="496"/>
      <c r="S587" s="514">
        <f t="shared" si="33"/>
        <v>0</v>
      </c>
      <c r="T587" s="513" t="str">
        <f t="shared" si="29"/>
        <v/>
      </c>
      <c r="U587" s="501">
        <f t="shared" ref="U587:U650" si="34">IF(J587&gt;0,60,"")</f>
        <v>60</v>
      </c>
      <c r="V587" s="503" t="str">
        <f t="shared" si="30"/>
        <v/>
      </c>
      <c r="W587" s="514">
        <f t="shared" si="31"/>
        <v>10.199999999999999</v>
      </c>
      <c r="X587" s="628" t="str">
        <f t="shared" si="32"/>
        <v/>
      </c>
      <c r="Z587" s="215"/>
      <c r="AA587" s="215"/>
      <c r="AB587" s="215"/>
      <c r="AT587" s="254"/>
      <c r="AV587" s="216"/>
      <c r="AW587" s="332"/>
      <c r="AY587" s="255"/>
    </row>
    <row r="588" spans="2:51" x14ac:dyDescent="0.25">
      <c r="B588" s="332">
        <v>9.9</v>
      </c>
      <c r="C588" s="332">
        <v>88</v>
      </c>
      <c r="D588" s="332">
        <v>8.4</v>
      </c>
      <c r="E588" s="332">
        <v>10.8</v>
      </c>
      <c r="F588" s="332">
        <v>16.600000000000001</v>
      </c>
      <c r="G588" s="332">
        <v>14</v>
      </c>
      <c r="H588" s="332">
        <v>999.9</v>
      </c>
      <c r="I588" s="332">
        <v>3565</v>
      </c>
      <c r="J588" s="332">
        <v>1.3</v>
      </c>
      <c r="K588" s="332">
        <v>2</v>
      </c>
      <c r="L588" s="332">
        <v>29.5</v>
      </c>
      <c r="M588" s="332">
        <v>79.5</v>
      </c>
      <c r="N588" s="496">
        <v>171.8</v>
      </c>
      <c r="O588" s="496">
        <v>9.8000000000000007</v>
      </c>
      <c r="P588" s="496">
        <v>10.199999999999999</v>
      </c>
      <c r="Q588" s="497">
        <v>0.40208333333333302</v>
      </c>
      <c r="R588" s="496"/>
      <c r="S588" s="514">
        <f t="shared" si="33"/>
        <v>-9.9999999999999645E-2</v>
      </c>
      <c r="T588" s="513" t="str">
        <f t="shared" si="29"/>
        <v/>
      </c>
      <c r="U588" s="501">
        <f t="shared" si="34"/>
        <v>60</v>
      </c>
      <c r="V588" s="503" t="str">
        <f t="shared" si="30"/>
        <v/>
      </c>
      <c r="W588" s="514">
        <f t="shared" si="31"/>
        <v>10.199999999999999</v>
      </c>
      <c r="X588" s="628" t="str">
        <f t="shared" si="32"/>
        <v/>
      </c>
      <c r="Z588" s="215"/>
      <c r="AA588" s="215"/>
      <c r="AB588" s="215"/>
      <c r="AT588" s="254"/>
      <c r="AV588" s="216"/>
      <c r="AW588" s="332"/>
      <c r="AY588" s="255"/>
    </row>
    <row r="589" spans="2:51" x14ac:dyDescent="0.25">
      <c r="B589" s="332">
        <v>9.9</v>
      </c>
      <c r="C589" s="332">
        <v>88</v>
      </c>
      <c r="D589" s="332">
        <v>9.9</v>
      </c>
      <c r="E589" s="332">
        <v>4.3</v>
      </c>
      <c r="F589" s="332">
        <v>7.2</v>
      </c>
      <c r="G589" s="332">
        <v>5</v>
      </c>
      <c r="H589" s="332">
        <v>1000</v>
      </c>
      <c r="I589" s="332">
        <v>4107</v>
      </c>
      <c r="J589" s="332">
        <v>1.3</v>
      </c>
      <c r="K589" s="332">
        <v>2</v>
      </c>
      <c r="L589" s="332">
        <v>29.5</v>
      </c>
      <c r="M589" s="332">
        <v>79.5</v>
      </c>
      <c r="N589" s="496">
        <v>171.8</v>
      </c>
      <c r="O589" s="496">
        <v>9.8000000000000007</v>
      </c>
      <c r="P589" s="496">
        <v>10.1</v>
      </c>
      <c r="Q589" s="497">
        <v>0.40277777777777801</v>
      </c>
      <c r="R589" s="496"/>
      <c r="S589" s="514">
        <f t="shared" si="33"/>
        <v>-9.9999999999999645E-2</v>
      </c>
      <c r="T589" s="513">
        <f t="shared" si="29"/>
        <v>60</v>
      </c>
      <c r="U589" s="501">
        <f t="shared" si="34"/>
        <v>60</v>
      </c>
      <c r="V589" s="503" t="str">
        <f t="shared" si="30"/>
        <v/>
      </c>
      <c r="W589" s="514">
        <f t="shared" si="31"/>
        <v>10.1</v>
      </c>
      <c r="X589" s="628" t="str">
        <f t="shared" si="32"/>
        <v/>
      </c>
      <c r="Z589" s="215"/>
      <c r="AA589" s="215"/>
      <c r="AB589" s="215"/>
      <c r="AT589" s="254"/>
      <c r="AV589" s="216"/>
      <c r="AW589" s="332"/>
      <c r="AY589" s="255"/>
    </row>
    <row r="590" spans="2:51" x14ac:dyDescent="0.25">
      <c r="B590" s="332">
        <v>9.9</v>
      </c>
      <c r="C590" s="332">
        <v>88</v>
      </c>
      <c r="D590" s="332">
        <v>9.9</v>
      </c>
      <c r="E590" s="332">
        <v>4.3</v>
      </c>
      <c r="F590" s="332">
        <v>7.2</v>
      </c>
      <c r="G590" s="332">
        <v>357</v>
      </c>
      <c r="H590" s="332">
        <v>999.7</v>
      </c>
      <c r="I590" s="332">
        <v>5657</v>
      </c>
      <c r="J590" s="332">
        <v>1.3</v>
      </c>
      <c r="K590" s="332">
        <v>2</v>
      </c>
      <c r="L590" s="332">
        <v>29.5</v>
      </c>
      <c r="M590" s="332">
        <v>79.5</v>
      </c>
      <c r="N590" s="496">
        <v>171.8</v>
      </c>
      <c r="O590" s="496">
        <v>9.8000000000000007</v>
      </c>
      <c r="P590" s="496">
        <v>10</v>
      </c>
      <c r="Q590" s="497">
        <v>0.40347222222222201</v>
      </c>
      <c r="R590" s="496"/>
      <c r="S590" s="514">
        <f t="shared" si="33"/>
        <v>-9.9999999999999645E-2</v>
      </c>
      <c r="T590" s="513">
        <f t="shared" si="29"/>
        <v>60</v>
      </c>
      <c r="U590" s="501">
        <f t="shared" si="34"/>
        <v>60</v>
      </c>
      <c r="V590" s="503" t="str">
        <f t="shared" si="30"/>
        <v/>
      </c>
      <c r="W590" s="514">
        <f t="shared" si="31"/>
        <v>10</v>
      </c>
      <c r="X590" s="628" t="str">
        <f t="shared" si="32"/>
        <v/>
      </c>
      <c r="Z590" s="215"/>
      <c r="AA590" s="215"/>
      <c r="AB590" s="215"/>
      <c r="AT590" s="254"/>
      <c r="AV590" s="216"/>
      <c r="AW590" s="332"/>
      <c r="AY590" s="255"/>
    </row>
    <row r="591" spans="2:51" x14ac:dyDescent="0.25">
      <c r="B591" s="332">
        <v>9.9</v>
      </c>
      <c r="C591" s="332">
        <v>88</v>
      </c>
      <c r="D591" s="332">
        <v>8.6</v>
      </c>
      <c r="E591" s="332">
        <v>9.4</v>
      </c>
      <c r="F591" s="332">
        <v>11.2</v>
      </c>
      <c r="G591" s="332">
        <v>327</v>
      </c>
      <c r="H591" s="332">
        <v>1000</v>
      </c>
      <c r="I591" s="332">
        <v>6913</v>
      </c>
      <c r="J591" s="332">
        <v>1.3</v>
      </c>
      <c r="K591" s="332">
        <v>2</v>
      </c>
      <c r="L591" s="332">
        <v>29.5</v>
      </c>
      <c r="M591" s="332">
        <v>79.5</v>
      </c>
      <c r="N591" s="496">
        <v>171.8</v>
      </c>
      <c r="O591" s="496">
        <v>9.8000000000000007</v>
      </c>
      <c r="P591" s="496">
        <v>10</v>
      </c>
      <c r="Q591" s="497">
        <v>0.40416666666666701</v>
      </c>
      <c r="R591" s="496"/>
      <c r="S591" s="514">
        <f t="shared" si="33"/>
        <v>-9.9999999999999645E-2</v>
      </c>
      <c r="T591" s="513">
        <f t="shared" si="29"/>
        <v>60</v>
      </c>
      <c r="U591" s="501">
        <f t="shared" si="34"/>
        <v>60</v>
      </c>
      <c r="V591" s="503" t="str">
        <f t="shared" si="30"/>
        <v/>
      </c>
      <c r="W591" s="514">
        <f t="shared" si="31"/>
        <v>10</v>
      </c>
      <c r="X591" s="628" t="str">
        <f t="shared" si="32"/>
        <v/>
      </c>
      <c r="Z591" s="215"/>
      <c r="AA591" s="215"/>
      <c r="AB591" s="215"/>
      <c r="AT591" s="254"/>
      <c r="AV591" s="216"/>
      <c r="AW591" s="332"/>
      <c r="AY591" s="255"/>
    </row>
    <row r="592" spans="2:51" x14ac:dyDescent="0.25">
      <c r="B592" s="332">
        <v>9.9</v>
      </c>
      <c r="C592" s="332">
        <v>88</v>
      </c>
      <c r="D592" s="332">
        <v>9.4</v>
      </c>
      <c r="E592" s="332">
        <v>5.8</v>
      </c>
      <c r="F592" s="332">
        <v>7.2</v>
      </c>
      <c r="G592" s="332">
        <v>350</v>
      </c>
      <c r="H592" s="332">
        <v>999.9</v>
      </c>
      <c r="I592" s="332">
        <v>8618</v>
      </c>
      <c r="J592" s="332">
        <v>1.3</v>
      </c>
      <c r="K592" s="332">
        <v>2</v>
      </c>
      <c r="L592" s="332">
        <v>29.5</v>
      </c>
      <c r="M592" s="332">
        <v>79.5</v>
      </c>
      <c r="N592" s="496">
        <v>171.8</v>
      </c>
      <c r="O592" s="496">
        <v>9.8000000000000007</v>
      </c>
      <c r="P592" s="496">
        <v>10</v>
      </c>
      <c r="Q592" s="497">
        <v>0.40486111111111101</v>
      </c>
      <c r="R592" s="496"/>
      <c r="S592" s="514">
        <f t="shared" si="33"/>
        <v>-9.9999999999999645E-2</v>
      </c>
      <c r="T592" s="513">
        <f t="shared" si="29"/>
        <v>60</v>
      </c>
      <c r="U592" s="501">
        <f t="shared" si="34"/>
        <v>60</v>
      </c>
      <c r="V592" s="503" t="str">
        <f t="shared" si="30"/>
        <v/>
      </c>
      <c r="W592" s="514">
        <f t="shared" si="31"/>
        <v>10</v>
      </c>
      <c r="X592" s="628" t="str">
        <f t="shared" si="32"/>
        <v/>
      </c>
      <c r="Z592" s="215"/>
      <c r="AA592" s="215"/>
      <c r="AB592" s="215"/>
      <c r="AT592" s="254"/>
      <c r="AV592" s="216"/>
      <c r="AW592" s="332"/>
      <c r="AY592" s="255"/>
    </row>
    <row r="593" spans="2:51" x14ac:dyDescent="0.25">
      <c r="B593" s="332">
        <v>9.9</v>
      </c>
      <c r="C593" s="332">
        <v>88</v>
      </c>
      <c r="D593" s="332">
        <v>9</v>
      </c>
      <c r="E593" s="332">
        <v>7.6</v>
      </c>
      <c r="F593" s="332">
        <v>11.2</v>
      </c>
      <c r="G593" s="332">
        <v>312</v>
      </c>
      <c r="H593" s="332">
        <v>999.7</v>
      </c>
      <c r="I593" s="332">
        <v>10385</v>
      </c>
      <c r="J593" s="332">
        <v>1.3</v>
      </c>
      <c r="K593" s="332">
        <v>2</v>
      </c>
      <c r="L593" s="332">
        <v>29.5</v>
      </c>
      <c r="M593" s="332">
        <v>79.5</v>
      </c>
      <c r="N593" s="496">
        <v>171.8</v>
      </c>
      <c r="O593" s="496">
        <v>9.8000000000000007</v>
      </c>
      <c r="P593" s="496">
        <v>10</v>
      </c>
      <c r="Q593" s="497">
        <v>0.405555555555556</v>
      </c>
      <c r="R593" s="496"/>
      <c r="S593" s="514">
        <f t="shared" si="33"/>
        <v>-9.9999999999999645E-2</v>
      </c>
      <c r="T593" s="513">
        <f t="shared" si="29"/>
        <v>60</v>
      </c>
      <c r="U593" s="501">
        <f t="shared" si="34"/>
        <v>60</v>
      </c>
      <c r="V593" s="503" t="str">
        <f t="shared" si="30"/>
        <v/>
      </c>
      <c r="W593" s="514">
        <f t="shared" si="31"/>
        <v>10</v>
      </c>
      <c r="X593" s="628" t="str">
        <f t="shared" si="32"/>
        <v/>
      </c>
      <c r="Z593" s="215"/>
      <c r="AA593" s="215"/>
      <c r="AB593" s="215"/>
      <c r="AT593" s="254"/>
      <c r="AV593" s="216"/>
      <c r="AW593" s="332"/>
      <c r="AY593" s="255"/>
    </row>
    <row r="594" spans="2:51" x14ac:dyDescent="0.25">
      <c r="B594" s="332">
        <v>9.9</v>
      </c>
      <c r="C594" s="332">
        <v>88</v>
      </c>
      <c r="D594" s="332">
        <v>8.3000000000000007</v>
      </c>
      <c r="E594" s="332">
        <v>11.2</v>
      </c>
      <c r="F594" s="332">
        <v>16.600000000000001</v>
      </c>
      <c r="G594" s="332">
        <v>8</v>
      </c>
      <c r="H594" s="332">
        <v>999.9</v>
      </c>
      <c r="I594" s="332">
        <v>11640</v>
      </c>
      <c r="J594" s="332">
        <v>1.3</v>
      </c>
      <c r="K594" s="332">
        <v>2</v>
      </c>
      <c r="L594" s="332">
        <v>29.5</v>
      </c>
      <c r="M594" s="332">
        <v>79.5</v>
      </c>
      <c r="N594" s="496">
        <v>171.8</v>
      </c>
      <c r="O594" s="496">
        <v>9.8000000000000007</v>
      </c>
      <c r="P594" s="496">
        <v>10</v>
      </c>
      <c r="Q594" s="497">
        <v>0.40625</v>
      </c>
      <c r="R594" s="496"/>
      <c r="S594" s="514">
        <f t="shared" si="33"/>
        <v>-9.9999999999999645E-2</v>
      </c>
      <c r="T594" s="513">
        <f t="shared" si="29"/>
        <v>60</v>
      </c>
      <c r="U594" s="501">
        <f t="shared" si="34"/>
        <v>60</v>
      </c>
      <c r="V594" s="503" t="str">
        <f t="shared" si="30"/>
        <v/>
      </c>
      <c r="W594" s="514">
        <f t="shared" si="31"/>
        <v>10</v>
      </c>
      <c r="X594" s="628" t="str">
        <f t="shared" si="32"/>
        <v/>
      </c>
      <c r="Z594" s="215"/>
      <c r="AA594" s="215"/>
      <c r="AB594" s="215"/>
      <c r="AT594" s="254"/>
      <c r="AV594" s="216"/>
      <c r="AW594" s="332"/>
      <c r="AY594" s="255"/>
    </row>
    <row r="595" spans="2:51" x14ac:dyDescent="0.25">
      <c r="B595" s="332">
        <v>10</v>
      </c>
      <c r="C595" s="332">
        <v>88</v>
      </c>
      <c r="D595" s="332">
        <v>10</v>
      </c>
      <c r="E595" s="332">
        <v>6.5</v>
      </c>
      <c r="F595" s="332">
        <v>13</v>
      </c>
      <c r="G595" s="332">
        <v>33</v>
      </c>
      <c r="H595" s="332">
        <v>999.9</v>
      </c>
      <c r="I595" s="332">
        <v>12090</v>
      </c>
      <c r="J595" s="332">
        <v>1.3</v>
      </c>
      <c r="K595" s="332">
        <v>2</v>
      </c>
      <c r="L595" s="332">
        <v>29.5</v>
      </c>
      <c r="M595" s="332">
        <v>79.5</v>
      </c>
      <c r="N595" s="496">
        <v>171.8</v>
      </c>
      <c r="O595" s="496">
        <v>9.8000000000000007</v>
      </c>
      <c r="P595" s="496">
        <v>10</v>
      </c>
      <c r="Q595" s="497">
        <v>0.406944444444444</v>
      </c>
      <c r="R595" s="496"/>
      <c r="S595" s="514">
        <f t="shared" si="33"/>
        <v>-0.19999999999999929</v>
      </c>
      <c r="T595" s="513">
        <f t="shared" si="29"/>
        <v>60</v>
      </c>
      <c r="U595" s="501">
        <f t="shared" si="34"/>
        <v>60</v>
      </c>
      <c r="V595" s="503" t="str">
        <f t="shared" si="30"/>
        <v/>
      </c>
      <c r="W595" s="514">
        <f t="shared" si="31"/>
        <v>10</v>
      </c>
      <c r="X595" s="628" t="str">
        <f t="shared" si="32"/>
        <v/>
      </c>
      <c r="Z595" s="215"/>
      <c r="AA595" s="215"/>
      <c r="AB595" s="215"/>
      <c r="AT595" s="254"/>
      <c r="AV595" s="216"/>
      <c r="AW595" s="332"/>
      <c r="AY595" s="255"/>
    </row>
    <row r="596" spans="2:51" x14ac:dyDescent="0.25">
      <c r="B596" s="332">
        <v>10</v>
      </c>
      <c r="C596" s="332">
        <v>88</v>
      </c>
      <c r="D596" s="332">
        <v>10</v>
      </c>
      <c r="E596" s="332">
        <v>8.6</v>
      </c>
      <c r="F596" s="332">
        <v>11.2</v>
      </c>
      <c r="G596" s="332">
        <v>330</v>
      </c>
      <c r="H596" s="332">
        <v>999.9</v>
      </c>
      <c r="I596" s="332">
        <v>13020</v>
      </c>
      <c r="J596" s="332">
        <v>1.5</v>
      </c>
      <c r="K596" s="332">
        <v>2.2000000000000002</v>
      </c>
      <c r="L596" s="332">
        <v>29.7</v>
      </c>
      <c r="M596" s="332">
        <v>79.7</v>
      </c>
      <c r="N596" s="496">
        <v>172</v>
      </c>
      <c r="O596" s="496">
        <v>9.9</v>
      </c>
      <c r="P596" s="496">
        <v>10</v>
      </c>
      <c r="Q596" s="497">
        <v>0.40763888888888899</v>
      </c>
      <c r="R596" s="496"/>
      <c r="S596" s="514">
        <f t="shared" si="33"/>
        <v>-9.9999999999999645E-2</v>
      </c>
      <c r="T596" s="513">
        <f t="shared" si="29"/>
        <v>60</v>
      </c>
      <c r="U596" s="501">
        <f t="shared" si="34"/>
        <v>60</v>
      </c>
      <c r="V596" s="503" t="str">
        <f t="shared" si="30"/>
        <v/>
      </c>
      <c r="W596" s="514">
        <f t="shared" si="31"/>
        <v>10</v>
      </c>
      <c r="X596" s="628" t="str">
        <f t="shared" si="32"/>
        <v/>
      </c>
      <c r="Z596" s="215"/>
      <c r="AA596" s="215"/>
      <c r="AB596" s="215"/>
      <c r="AT596" s="254"/>
      <c r="AV596" s="216"/>
      <c r="AW596" s="332"/>
      <c r="AY596" s="255"/>
    </row>
    <row r="597" spans="2:51" x14ac:dyDescent="0.25">
      <c r="B597" s="332">
        <v>10</v>
      </c>
      <c r="C597" s="332">
        <v>88</v>
      </c>
      <c r="D597" s="332">
        <v>10</v>
      </c>
      <c r="E597" s="332">
        <v>3.6</v>
      </c>
      <c r="F597" s="332">
        <v>5.4</v>
      </c>
      <c r="G597" s="332">
        <v>6</v>
      </c>
      <c r="H597" s="332">
        <v>1000</v>
      </c>
      <c r="I597" s="332">
        <v>13237</v>
      </c>
      <c r="J597" s="332">
        <v>1.5</v>
      </c>
      <c r="K597" s="332">
        <v>2.2000000000000002</v>
      </c>
      <c r="L597" s="332">
        <v>29.7</v>
      </c>
      <c r="M597" s="332">
        <v>79.7</v>
      </c>
      <c r="N597" s="496">
        <v>172</v>
      </c>
      <c r="O597" s="496">
        <v>9.9</v>
      </c>
      <c r="P597" s="496">
        <v>9.9</v>
      </c>
      <c r="Q597" s="497">
        <v>0.40833333333333299</v>
      </c>
      <c r="R597" s="496"/>
      <c r="S597" s="514">
        <f t="shared" si="33"/>
        <v>-9.9999999999999645E-2</v>
      </c>
      <c r="T597" s="513">
        <f t="shared" si="29"/>
        <v>60</v>
      </c>
      <c r="U597" s="501">
        <f t="shared" si="34"/>
        <v>60</v>
      </c>
      <c r="V597" s="503" t="str">
        <f t="shared" si="30"/>
        <v/>
      </c>
      <c r="W597" s="514">
        <f t="shared" si="31"/>
        <v>9.9</v>
      </c>
      <c r="X597" s="628" t="str">
        <f t="shared" si="32"/>
        <v/>
      </c>
      <c r="Z597" s="215"/>
      <c r="AA597" s="215"/>
      <c r="AB597" s="215"/>
      <c r="AT597" s="254"/>
      <c r="AV597" s="216"/>
      <c r="AW597" s="332"/>
      <c r="AY597" s="255"/>
    </row>
    <row r="598" spans="2:51" x14ac:dyDescent="0.25">
      <c r="B598" s="332">
        <v>10</v>
      </c>
      <c r="C598" s="332">
        <v>88</v>
      </c>
      <c r="D598" s="332">
        <v>10</v>
      </c>
      <c r="E598" s="332">
        <v>5.8</v>
      </c>
      <c r="F598" s="332">
        <v>11.2</v>
      </c>
      <c r="G598" s="332">
        <v>31</v>
      </c>
      <c r="H598" s="332">
        <v>999.8</v>
      </c>
      <c r="I598" s="332">
        <v>12353</v>
      </c>
      <c r="J598" s="332">
        <v>1.5</v>
      </c>
      <c r="K598" s="332">
        <v>2.2000000000000002</v>
      </c>
      <c r="L598" s="332">
        <v>29.7</v>
      </c>
      <c r="M598" s="332">
        <v>79.7</v>
      </c>
      <c r="N598" s="496">
        <v>172</v>
      </c>
      <c r="O598" s="496">
        <v>10</v>
      </c>
      <c r="P598" s="496">
        <v>10</v>
      </c>
      <c r="Q598" s="497">
        <v>0.40902777777777799</v>
      </c>
      <c r="R598" s="496"/>
      <c r="S598" s="514">
        <f t="shared" si="33"/>
        <v>0</v>
      </c>
      <c r="T598" s="513">
        <f t="shared" si="29"/>
        <v>60</v>
      </c>
      <c r="U598" s="501">
        <f t="shared" si="34"/>
        <v>60</v>
      </c>
      <c r="V598" s="503" t="str">
        <f t="shared" si="30"/>
        <v/>
      </c>
      <c r="W598" s="514">
        <f t="shared" si="31"/>
        <v>10</v>
      </c>
      <c r="X598" s="628" t="str">
        <f t="shared" si="32"/>
        <v/>
      </c>
      <c r="Z598" s="215"/>
      <c r="AA598" s="215"/>
      <c r="AB598" s="215"/>
      <c r="AT598" s="254"/>
      <c r="AV598" s="216"/>
      <c r="AW598" s="332"/>
      <c r="AY598" s="255"/>
    </row>
    <row r="599" spans="2:51" x14ac:dyDescent="0.25">
      <c r="B599" s="332">
        <v>10</v>
      </c>
      <c r="C599" s="332">
        <v>88</v>
      </c>
      <c r="D599" s="332">
        <v>10</v>
      </c>
      <c r="E599" s="332">
        <v>4.3</v>
      </c>
      <c r="F599" s="332">
        <v>9.4</v>
      </c>
      <c r="G599" s="332">
        <v>350</v>
      </c>
      <c r="H599" s="332">
        <v>999.9</v>
      </c>
      <c r="I599" s="332">
        <v>11857</v>
      </c>
      <c r="J599" s="332">
        <v>1.5</v>
      </c>
      <c r="K599" s="332">
        <v>2.2000000000000002</v>
      </c>
      <c r="L599" s="332">
        <v>29.7</v>
      </c>
      <c r="M599" s="332">
        <v>79.7</v>
      </c>
      <c r="N599" s="496">
        <v>172</v>
      </c>
      <c r="O599" s="496">
        <v>10</v>
      </c>
      <c r="P599" s="496">
        <v>10</v>
      </c>
      <c r="Q599" s="497">
        <v>0.40972222222222199</v>
      </c>
      <c r="R599" s="496"/>
      <c r="S599" s="514">
        <f t="shared" si="33"/>
        <v>0</v>
      </c>
      <c r="T599" s="513">
        <f t="shared" si="29"/>
        <v>60</v>
      </c>
      <c r="U599" s="501">
        <f t="shared" si="34"/>
        <v>60</v>
      </c>
      <c r="V599" s="503" t="str">
        <f t="shared" si="30"/>
        <v/>
      </c>
      <c r="W599" s="514">
        <f t="shared" si="31"/>
        <v>10</v>
      </c>
      <c r="X599" s="628" t="str">
        <f t="shared" si="32"/>
        <v/>
      </c>
      <c r="Z599" s="215"/>
      <c r="AA599" s="215"/>
      <c r="AB599" s="215"/>
      <c r="AT599" s="254"/>
      <c r="AV599" s="216"/>
      <c r="AW599" s="332"/>
      <c r="AY599" s="255"/>
    </row>
    <row r="600" spans="2:51" x14ac:dyDescent="0.25">
      <c r="B600" s="332">
        <v>10.1</v>
      </c>
      <c r="C600" s="332">
        <v>88</v>
      </c>
      <c r="D600" s="332">
        <v>10.1</v>
      </c>
      <c r="E600" s="332">
        <v>5</v>
      </c>
      <c r="F600" s="332">
        <v>7.2</v>
      </c>
      <c r="G600" s="332">
        <v>79</v>
      </c>
      <c r="H600" s="332">
        <v>999.7</v>
      </c>
      <c r="I600" s="332">
        <v>12090</v>
      </c>
      <c r="J600" s="332">
        <v>1.5</v>
      </c>
      <c r="K600" s="332">
        <v>2.2000000000000002</v>
      </c>
      <c r="L600" s="332">
        <v>29.7</v>
      </c>
      <c r="M600" s="332">
        <v>79.7</v>
      </c>
      <c r="N600" s="496">
        <v>172</v>
      </c>
      <c r="O600" s="496">
        <v>10.1</v>
      </c>
      <c r="P600" s="496">
        <v>10</v>
      </c>
      <c r="Q600" s="497">
        <v>0.41041666666666698</v>
      </c>
      <c r="R600" s="496"/>
      <c r="S600" s="514">
        <f t="shared" si="33"/>
        <v>0</v>
      </c>
      <c r="T600" s="513">
        <f t="shared" si="29"/>
        <v>60</v>
      </c>
      <c r="U600" s="501">
        <f t="shared" si="34"/>
        <v>60</v>
      </c>
      <c r="V600" s="503" t="str">
        <f t="shared" si="30"/>
        <v/>
      </c>
      <c r="W600" s="514">
        <f t="shared" si="31"/>
        <v>10.1</v>
      </c>
      <c r="X600" s="628" t="str">
        <f t="shared" si="32"/>
        <v/>
      </c>
      <c r="Z600" s="215"/>
      <c r="AA600" s="215"/>
      <c r="AB600" s="215"/>
      <c r="AT600" s="254"/>
      <c r="AV600" s="216"/>
      <c r="AW600" s="332"/>
      <c r="AY600" s="255"/>
    </row>
    <row r="601" spans="2:51" x14ac:dyDescent="0.25">
      <c r="B601" s="332">
        <v>10.199999999999999</v>
      </c>
      <c r="C601" s="332">
        <v>88</v>
      </c>
      <c r="D601" s="332">
        <v>10.199999999999999</v>
      </c>
      <c r="E601" s="332">
        <v>4.3</v>
      </c>
      <c r="F601" s="332">
        <v>5.4</v>
      </c>
      <c r="G601" s="332">
        <v>273</v>
      </c>
      <c r="H601" s="332">
        <v>999.9</v>
      </c>
      <c r="I601" s="332">
        <v>14616</v>
      </c>
      <c r="J601" s="332">
        <v>1.5</v>
      </c>
      <c r="K601" s="332">
        <v>2.2000000000000002</v>
      </c>
      <c r="L601" s="332">
        <v>29.7</v>
      </c>
      <c r="M601" s="332">
        <v>79.7</v>
      </c>
      <c r="N601" s="496">
        <v>172</v>
      </c>
      <c r="O601" s="496">
        <v>10.1</v>
      </c>
      <c r="P601" s="496">
        <v>10</v>
      </c>
      <c r="Q601" s="497">
        <v>0.41111111111111098</v>
      </c>
      <c r="R601" s="496"/>
      <c r="S601" s="514">
        <f t="shared" si="33"/>
        <v>-9.9999999999999645E-2</v>
      </c>
      <c r="T601" s="513">
        <f t="shared" si="29"/>
        <v>60</v>
      </c>
      <c r="U601" s="501">
        <f t="shared" si="34"/>
        <v>60</v>
      </c>
      <c r="V601" s="503" t="str">
        <f t="shared" si="30"/>
        <v/>
      </c>
      <c r="W601" s="514">
        <f t="shared" si="31"/>
        <v>10.1</v>
      </c>
      <c r="X601" s="628" t="str">
        <f t="shared" si="32"/>
        <v/>
      </c>
      <c r="Z601" s="215"/>
      <c r="AA601" s="215"/>
      <c r="AB601" s="215"/>
      <c r="AT601" s="254"/>
      <c r="AV601" s="216"/>
      <c r="AW601" s="332"/>
      <c r="AY601" s="255"/>
    </row>
    <row r="602" spans="2:51" x14ac:dyDescent="0.25">
      <c r="B602" s="332">
        <v>10.199999999999999</v>
      </c>
      <c r="C602" s="332">
        <v>88</v>
      </c>
      <c r="D602" s="332">
        <v>10.199999999999999</v>
      </c>
      <c r="E602" s="332">
        <v>7.2</v>
      </c>
      <c r="F602" s="332">
        <v>13</v>
      </c>
      <c r="G602" s="332">
        <v>350</v>
      </c>
      <c r="H602" s="332">
        <v>1000</v>
      </c>
      <c r="I602" s="332">
        <v>16538</v>
      </c>
      <c r="J602" s="332">
        <v>1.5</v>
      </c>
      <c r="K602" s="332">
        <v>2.2000000000000002</v>
      </c>
      <c r="L602" s="332">
        <v>29.7</v>
      </c>
      <c r="M602" s="332">
        <v>79.7</v>
      </c>
      <c r="N602" s="496">
        <v>172</v>
      </c>
      <c r="O602" s="496">
        <v>10.199999999999999</v>
      </c>
      <c r="P602" s="496">
        <v>10</v>
      </c>
      <c r="Q602" s="497">
        <v>0.41180555555555598</v>
      </c>
      <c r="R602" s="496"/>
      <c r="S602" s="514">
        <f t="shared" si="33"/>
        <v>0</v>
      </c>
      <c r="T602" s="513">
        <f t="shared" si="29"/>
        <v>60</v>
      </c>
      <c r="U602" s="501">
        <f t="shared" si="34"/>
        <v>60</v>
      </c>
      <c r="V602" s="503" t="str">
        <f t="shared" si="30"/>
        <v/>
      </c>
      <c r="W602" s="514">
        <f t="shared" si="31"/>
        <v>10.199999999999999</v>
      </c>
      <c r="X602" s="628" t="str">
        <f t="shared" si="32"/>
        <v/>
      </c>
      <c r="Z602" s="215"/>
      <c r="AA602" s="215"/>
      <c r="AB602" s="215"/>
      <c r="AT602" s="254"/>
      <c r="AV602" s="216"/>
      <c r="AW602" s="332"/>
      <c r="AY602" s="255"/>
    </row>
    <row r="603" spans="2:51" x14ac:dyDescent="0.25">
      <c r="B603" s="332">
        <v>10.3</v>
      </c>
      <c r="C603" s="332">
        <v>88</v>
      </c>
      <c r="D603" s="332">
        <v>10.3</v>
      </c>
      <c r="E603" s="332">
        <v>4.7</v>
      </c>
      <c r="F603" s="332">
        <v>7.2</v>
      </c>
      <c r="G603" s="332">
        <v>13</v>
      </c>
      <c r="H603" s="332">
        <v>999.9</v>
      </c>
      <c r="I603" s="332">
        <v>21049</v>
      </c>
      <c r="J603" s="332">
        <v>1.5</v>
      </c>
      <c r="K603" s="332">
        <v>2.2000000000000002</v>
      </c>
      <c r="L603" s="332">
        <v>29.7</v>
      </c>
      <c r="M603" s="332">
        <v>79.7</v>
      </c>
      <c r="N603" s="496">
        <v>172</v>
      </c>
      <c r="O603" s="496">
        <v>10.199999999999999</v>
      </c>
      <c r="P603" s="496">
        <v>10.1</v>
      </c>
      <c r="Q603" s="497">
        <v>0.41249999999999998</v>
      </c>
      <c r="R603" s="496"/>
      <c r="S603" s="514">
        <f t="shared" si="33"/>
        <v>-0.10000000000000142</v>
      </c>
      <c r="T603" s="513">
        <f t="shared" si="29"/>
        <v>60</v>
      </c>
      <c r="U603" s="501">
        <f t="shared" si="34"/>
        <v>60</v>
      </c>
      <c r="V603" s="503" t="str">
        <f t="shared" si="30"/>
        <v/>
      </c>
      <c r="W603" s="514">
        <f t="shared" si="31"/>
        <v>10.199999999999999</v>
      </c>
      <c r="X603" s="628" t="str">
        <f t="shared" si="32"/>
        <v/>
      </c>
      <c r="Z603" s="215"/>
      <c r="AA603" s="215"/>
      <c r="AB603" s="215"/>
      <c r="AT603" s="254"/>
      <c r="AV603" s="216"/>
      <c r="AW603" s="332"/>
      <c r="AY603" s="255"/>
    </row>
    <row r="604" spans="2:51" x14ac:dyDescent="0.25">
      <c r="B604" s="332">
        <v>10.3</v>
      </c>
      <c r="C604" s="332">
        <v>88</v>
      </c>
      <c r="D604" s="332">
        <v>10.3</v>
      </c>
      <c r="E604" s="332">
        <v>5.4</v>
      </c>
      <c r="F604" s="332">
        <v>7.2</v>
      </c>
      <c r="G604" s="332">
        <v>358</v>
      </c>
      <c r="H604" s="332">
        <v>1000.1</v>
      </c>
      <c r="I604" s="332">
        <v>23730</v>
      </c>
      <c r="J604" s="332">
        <v>1.5</v>
      </c>
      <c r="K604" s="332">
        <v>2.2000000000000002</v>
      </c>
      <c r="L604" s="332">
        <v>29.7</v>
      </c>
      <c r="M604" s="332">
        <v>79.7</v>
      </c>
      <c r="N604" s="496">
        <v>172</v>
      </c>
      <c r="O604" s="496">
        <v>10.4</v>
      </c>
      <c r="P604" s="496">
        <v>10.199999999999999</v>
      </c>
      <c r="Q604" s="497">
        <v>0.41319444444444398</v>
      </c>
      <c r="R604" s="496"/>
      <c r="S604" s="514">
        <f t="shared" si="33"/>
        <v>9.9999999999999645E-2</v>
      </c>
      <c r="T604" s="513">
        <f t="shared" si="29"/>
        <v>60</v>
      </c>
      <c r="U604" s="501">
        <f t="shared" si="34"/>
        <v>60</v>
      </c>
      <c r="V604" s="503" t="str">
        <f t="shared" si="30"/>
        <v/>
      </c>
      <c r="W604" s="514">
        <f t="shared" si="31"/>
        <v>10.4</v>
      </c>
      <c r="X604" s="628" t="str">
        <f t="shared" si="32"/>
        <v/>
      </c>
      <c r="Z604" s="215"/>
      <c r="AA604" s="215"/>
      <c r="AB604" s="215"/>
      <c r="AT604" s="254"/>
      <c r="AV604" s="216"/>
      <c r="AW604" s="332"/>
      <c r="AY604" s="255"/>
    </row>
    <row r="605" spans="2:51" x14ac:dyDescent="0.25">
      <c r="B605" s="332">
        <v>10.6</v>
      </c>
      <c r="C605" s="332">
        <v>88</v>
      </c>
      <c r="D605" s="332">
        <v>10.6</v>
      </c>
      <c r="E605" s="332">
        <v>4</v>
      </c>
      <c r="F605" s="332">
        <v>5.4</v>
      </c>
      <c r="G605" s="332">
        <v>8</v>
      </c>
      <c r="H605" s="332">
        <v>999.8</v>
      </c>
      <c r="I605" s="332">
        <v>27140</v>
      </c>
      <c r="J605" s="332">
        <v>1.5</v>
      </c>
      <c r="K605" s="332">
        <v>2.2000000000000002</v>
      </c>
      <c r="L605" s="332">
        <v>29.7</v>
      </c>
      <c r="M605" s="332">
        <v>79.7</v>
      </c>
      <c r="N605" s="496">
        <v>172</v>
      </c>
      <c r="O605" s="496">
        <v>10.7</v>
      </c>
      <c r="P605" s="496">
        <v>10.4</v>
      </c>
      <c r="Q605" s="497">
        <v>0.41388888888888897</v>
      </c>
      <c r="R605" s="496"/>
      <c r="S605" s="514">
        <f t="shared" si="33"/>
        <v>9.9999999999999645E-2</v>
      </c>
      <c r="T605" s="513">
        <f t="shared" si="29"/>
        <v>60</v>
      </c>
      <c r="U605" s="501">
        <f t="shared" si="34"/>
        <v>60</v>
      </c>
      <c r="V605" s="503" t="str">
        <f t="shared" si="30"/>
        <v/>
      </c>
      <c r="W605" s="514">
        <f t="shared" si="31"/>
        <v>10.7</v>
      </c>
      <c r="X605" s="628" t="str">
        <f t="shared" si="32"/>
        <v/>
      </c>
      <c r="Z605" s="215"/>
      <c r="AA605" s="215"/>
      <c r="AB605" s="215"/>
      <c r="AT605" s="254"/>
      <c r="AV605" s="216"/>
      <c r="AW605" s="332"/>
      <c r="AY605" s="255"/>
    </row>
    <row r="606" spans="2:51" x14ac:dyDescent="0.25">
      <c r="B606" s="332">
        <v>10.7</v>
      </c>
      <c r="C606" s="332">
        <v>88</v>
      </c>
      <c r="D606" s="332">
        <v>10.7</v>
      </c>
      <c r="E606" s="332">
        <v>6.1</v>
      </c>
      <c r="F606" s="332">
        <v>9.4</v>
      </c>
      <c r="G606" s="332">
        <v>142</v>
      </c>
      <c r="H606" s="332">
        <v>999.9</v>
      </c>
      <c r="I606" s="332">
        <v>30767</v>
      </c>
      <c r="J606" s="332">
        <v>1.5</v>
      </c>
      <c r="K606" s="332">
        <v>2.2000000000000002</v>
      </c>
      <c r="L606" s="332">
        <v>29.7</v>
      </c>
      <c r="M606" s="332">
        <v>79.7</v>
      </c>
      <c r="N606" s="496">
        <v>172</v>
      </c>
      <c r="O606" s="496">
        <v>11.1</v>
      </c>
      <c r="P606" s="496">
        <v>10.4</v>
      </c>
      <c r="Q606" s="497">
        <v>0.41458333333333303</v>
      </c>
      <c r="R606" s="496"/>
      <c r="S606" s="514">
        <f t="shared" si="33"/>
        <v>0.40000000000000036</v>
      </c>
      <c r="T606" s="513">
        <f t="shared" si="29"/>
        <v>60</v>
      </c>
      <c r="U606" s="501">
        <f t="shared" si="34"/>
        <v>60</v>
      </c>
      <c r="V606" s="503" t="str">
        <f t="shared" si="30"/>
        <v/>
      </c>
      <c r="W606" s="514">
        <f t="shared" si="31"/>
        <v>11.1</v>
      </c>
      <c r="X606" s="628" t="str">
        <f t="shared" si="32"/>
        <v/>
      </c>
      <c r="AT606" s="254"/>
      <c r="AV606" s="216"/>
      <c r="AW606" s="332"/>
      <c r="AY606" s="255"/>
    </row>
    <row r="607" spans="2:51" x14ac:dyDescent="0.25">
      <c r="B607" s="332">
        <v>10.8</v>
      </c>
      <c r="C607" s="332">
        <v>87</v>
      </c>
      <c r="D607" s="332">
        <v>10.8</v>
      </c>
      <c r="E607" s="332">
        <v>6.5</v>
      </c>
      <c r="F607" s="332">
        <v>9.4</v>
      </c>
      <c r="G607" s="332">
        <v>337</v>
      </c>
      <c r="H607" s="332">
        <v>999.8</v>
      </c>
      <c r="I607" s="332">
        <v>33573</v>
      </c>
      <c r="J607" s="332">
        <v>1.5</v>
      </c>
      <c r="K607" s="332">
        <v>2.2000000000000002</v>
      </c>
      <c r="L607" s="332">
        <v>29.7</v>
      </c>
      <c r="M607" s="332">
        <v>79.7</v>
      </c>
      <c r="N607" s="496">
        <v>172</v>
      </c>
      <c r="O607" s="496">
        <v>11.7</v>
      </c>
      <c r="P607" s="496">
        <v>11.3</v>
      </c>
      <c r="Q607" s="497">
        <v>0.41527777777777802</v>
      </c>
      <c r="R607" s="496"/>
      <c r="S607" s="514">
        <f t="shared" si="33"/>
        <v>0.89999999999999858</v>
      </c>
      <c r="T607" s="513">
        <f t="shared" si="29"/>
        <v>60</v>
      </c>
      <c r="U607" s="501">
        <f t="shared" si="34"/>
        <v>60</v>
      </c>
      <c r="V607" s="503" t="str">
        <f t="shared" si="30"/>
        <v/>
      </c>
      <c r="W607" s="514">
        <f t="shared" si="31"/>
        <v>11.7</v>
      </c>
      <c r="X607" s="628" t="str">
        <f t="shared" si="32"/>
        <v/>
      </c>
      <c r="AT607" s="254"/>
      <c r="AV607" s="216"/>
      <c r="AW607" s="332"/>
      <c r="AY607" s="255"/>
    </row>
    <row r="608" spans="2:51" x14ac:dyDescent="0.25">
      <c r="B608" s="332">
        <v>11</v>
      </c>
      <c r="C608" s="332">
        <v>87</v>
      </c>
      <c r="D608" s="332">
        <v>11</v>
      </c>
      <c r="E608" s="332">
        <v>4.7</v>
      </c>
      <c r="F608" s="332">
        <v>7.2</v>
      </c>
      <c r="G608" s="332">
        <v>329</v>
      </c>
      <c r="H608" s="332">
        <v>999.7</v>
      </c>
      <c r="I608" s="332">
        <v>32968</v>
      </c>
      <c r="J608" s="332">
        <v>1.5</v>
      </c>
      <c r="K608" s="332">
        <v>2.2000000000000002</v>
      </c>
      <c r="L608" s="332">
        <v>29.7</v>
      </c>
      <c r="M608" s="332">
        <v>79.7</v>
      </c>
      <c r="N608" s="496">
        <v>172</v>
      </c>
      <c r="O608" s="496">
        <v>12.3</v>
      </c>
      <c r="P608" s="496">
        <v>12</v>
      </c>
      <c r="Q608" s="497">
        <v>0.41597222222222202</v>
      </c>
      <c r="R608" s="496"/>
      <c r="S608" s="514">
        <f t="shared" si="33"/>
        <v>1.3000000000000007</v>
      </c>
      <c r="T608" s="513">
        <f t="shared" si="29"/>
        <v>60</v>
      </c>
      <c r="U608" s="501">
        <f t="shared" si="34"/>
        <v>60</v>
      </c>
      <c r="V608" s="503" t="str">
        <f t="shared" si="30"/>
        <v/>
      </c>
      <c r="W608" s="514">
        <f t="shared" si="31"/>
        <v>12.3</v>
      </c>
      <c r="X608" s="628" t="str">
        <f t="shared" si="32"/>
        <v/>
      </c>
      <c r="AT608" s="254"/>
      <c r="AV608" s="216"/>
      <c r="AW608" s="332"/>
      <c r="AY608" s="255"/>
    </row>
    <row r="609" spans="2:51" x14ac:dyDescent="0.25">
      <c r="B609" s="332">
        <v>11.1</v>
      </c>
      <c r="C609" s="332">
        <v>87</v>
      </c>
      <c r="D609" s="332">
        <v>11.1</v>
      </c>
      <c r="E609" s="332">
        <v>4.3</v>
      </c>
      <c r="F609" s="332">
        <v>5.4</v>
      </c>
      <c r="G609" s="332">
        <v>9</v>
      </c>
      <c r="H609" s="332">
        <v>1000</v>
      </c>
      <c r="I609" s="332">
        <v>27807</v>
      </c>
      <c r="J609" s="332">
        <v>1.5</v>
      </c>
      <c r="K609" s="332">
        <v>2.2000000000000002</v>
      </c>
      <c r="L609" s="332">
        <v>29.7</v>
      </c>
      <c r="M609" s="332">
        <v>79.7</v>
      </c>
      <c r="N609" s="496">
        <v>172</v>
      </c>
      <c r="O609" s="496">
        <v>12.9</v>
      </c>
      <c r="P609" s="496">
        <v>12.6</v>
      </c>
      <c r="Q609" s="497">
        <v>0.41666666666666702</v>
      </c>
      <c r="R609" s="496"/>
      <c r="S609" s="514">
        <f t="shared" si="33"/>
        <v>1.8000000000000007</v>
      </c>
      <c r="T609" s="513">
        <f t="shared" si="29"/>
        <v>60</v>
      </c>
      <c r="U609" s="501">
        <f t="shared" si="34"/>
        <v>60</v>
      </c>
      <c r="V609" s="503" t="str">
        <f t="shared" si="30"/>
        <v/>
      </c>
      <c r="W609" s="514">
        <f t="shared" si="31"/>
        <v>12.9</v>
      </c>
      <c r="X609" s="628" t="str">
        <f t="shared" si="32"/>
        <v/>
      </c>
      <c r="AT609" s="254"/>
      <c r="AV609" s="216"/>
      <c r="AW609" s="332"/>
      <c r="AY609" s="255"/>
    </row>
    <row r="610" spans="2:51" x14ac:dyDescent="0.25">
      <c r="B610" s="332">
        <v>11.1</v>
      </c>
      <c r="C610" s="332">
        <v>86</v>
      </c>
      <c r="D610" s="332">
        <v>11.1</v>
      </c>
      <c r="E610" s="332">
        <v>7.6</v>
      </c>
      <c r="F610" s="332">
        <v>9.4</v>
      </c>
      <c r="G610" s="332">
        <v>286</v>
      </c>
      <c r="H610" s="332">
        <v>1000</v>
      </c>
      <c r="I610" s="332">
        <v>24722</v>
      </c>
      <c r="J610" s="332">
        <v>1.5</v>
      </c>
      <c r="K610" s="332">
        <v>2.2000000000000002</v>
      </c>
      <c r="L610" s="332">
        <v>29.7</v>
      </c>
      <c r="M610" s="332">
        <v>79.7</v>
      </c>
      <c r="N610" s="496">
        <v>172</v>
      </c>
      <c r="O610" s="496">
        <v>13.4</v>
      </c>
      <c r="P610" s="496">
        <v>13.2</v>
      </c>
      <c r="Q610" s="497">
        <v>0.41736111111111102</v>
      </c>
      <c r="R610" s="496"/>
      <c r="S610" s="514">
        <f t="shared" si="33"/>
        <v>2.3000000000000007</v>
      </c>
      <c r="T610" s="513">
        <f t="shared" si="29"/>
        <v>60</v>
      </c>
      <c r="U610" s="501">
        <f t="shared" si="34"/>
        <v>60</v>
      </c>
      <c r="V610" s="503">
        <f t="shared" si="30"/>
        <v>60</v>
      </c>
      <c r="W610" s="514">
        <f t="shared" si="31"/>
        <v>13.4</v>
      </c>
      <c r="X610" s="628" t="str">
        <f t="shared" si="32"/>
        <v/>
      </c>
      <c r="AT610" s="254"/>
      <c r="AV610" s="216"/>
      <c r="AW610" s="332"/>
      <c r="AY610" s="255"/>
    </row>
    <row r="611" spans="2:51" x14ac:dyDescent="0.25">
      <c r="B611" s="332">
        <v>11.1</v>
      </c>
      <c r="C611" s="332">
        <v>86</v>
      </c>
      <c r="D611" s="332">
        <v>11.1</v>
      </c>
      <c r="E611" s="332">
        <v>8.6</v>
      </c>
      <c r="F611" s="332">
        <v>16.600000000000001</v>
      </c>
      <c r="G611" s="332">
        <v>279</v>
      </c>
      <c r="H611" s="332">
        <v>1000</v>
      </c>
      <c r="I611" s="332">
        <v>20878</v>
      </c>
      <c r="J611" s="332">
        <v>1.5</v>
      </c>
      <c r="K611" s="332">
        <v>2.2000000000000002</v>
      </c>
      <c r="L611" s="332">
        <v>29.7</v>
      </c>
      <c r="M611" s="332">
        <v>79.7</v>
      </c>
      <c r="N611" s="496">
        <v>172</v>
      </c>
      <c r="O611" s="496">
        <v>13.8</v>
      </c>
      <c r="P611" s="496">
        <v>13.5</v>
      </c>
      <c r="Q611" s="497">
        <v>0.41805555555555601</v>
      </c>
      <c r="R611" s="496"/>
      <c r="S611" s="514">
        <f t="shared" si="33"/>
        <v>2.7000000000000011</v>
      </c>
      <c r="T611" s="513">
        <f t="shared" si="29"/>
        <v>60</v>
      </c>
      <c r="U611" s="501">
        <f t="shared" si="34"/>
        <v>60</v>
      </c>
      <c r="V611" s="503">
        <f t="shared" si="30"/>
        <v>60</v>
      </c>
      <c r="W611" s="514">
        <f t="shared" si="31"/>
        <v>13.8</v>
      </c>
      <c r="X611" s="628" t="str">
        <f t="shared" si="32"/>
        <v/>
      </c>
      <c r="AT611" s="254"/>
      <c r="AV611" s="216"/>
      <c r="AW611" s="332"/>
      <c r="AY611" s="255"/>
    </row>
    <row r="612" spans="2:51" x14ac:dyDescent="0.25">
      <c r="B612" s="332">
        <v>11.1</v>
      </c>
      <c r="C612" s="332">
        <v>86</v>
      </c>
      <c r="D612" s="332">
        <v>11.1</v>
      </c>
      <c r="E612" s="332">
        <v>5.4</v>
      </c>
      <c r="F612" s="332">
        <v>11.2</v>
      </c>
      <c r="G612" s="332">
        <v>119</v>
      </c>
      <c r="H612" s="332">
        <v>999.9</v>
      </c>
      <c r="I612" s="332">
        <v>16817</v>
      </c>
      <c r="J612" s="332">
        <v>1.5</v>
      </c>
      <c r="K612" s="332">
        <v>2.2000000000000002</v>
      </c>
      <c r="L612" s="332">
        <v>29.7</v>
      </c>
      <c r="M612" s="332">
        <v>79.7</v>
      </c>
      <c r="N612" s="496">
        <v>172</v>
      </c>
      <c r="O612" s="496">
        <v>13.8</v>
      </c>
      <c r="P612" s="496">
        <v>13.5</v>
      </c>
      <c r="Q612" s="497">
        <v>0.41875000000000001</v>
      </c>
      <c r="R612" s="496"/>
      <c r="S612" s="514">
        <f t="shared" si="33"/>
        <v>2.7000000000000011</v>
      </c>
      <c r="T612" s="513">
        <f t="shared" si="29"/>
        <v>60</v>
      </c>
      <c r="U612" s="501">
        <f t="shared" si="34"/>
        <v>60</v>
      </c>
      <c r="V612" s="503">
        <f t="shared" si="30"/>
        <v>60</v>
      </c>
      <c r="W612" s="514">
        <f t="shared" si="31"/>
        <v>13.8</v>
      </c>
      <c r="X612" s="628" t="str">
        <f t="shared" si="32"/>
        <v/>
      </c>
      <c r="AT612" s="254"/>
      <c r="AV612" s="216"/>
      <c r="AW612" s="252"/>
      <c r="AY612" s="255"/>
    </row>
    <row r="613" spans="2:51" s="215" customFormat="1" x14ac:dyDescent="0.25">
      <c r="B613" s="332">
        <v>11.1</v>
      </c>
      <c r="C613" s="332">
        <v>86</v>
      </c>
      <c r="D613" s="332">
        <v>11.1</v>
      </c>
      <c r="E613" s="332">
        <v>6.5</v>
      </c>
      <c r="F613" s="332">
        <v>11.2</v>
      </c>
      <c r="G613" s="332">
        <v>338</v>
      </c>
      <c r="H613" s="332">
        <v>1000.1</v>
      </c>
      <c r="I613" s="332">
        <v>18243</v>
      </c>
      <c r="J613" s="332">
        <v>1.5</v>
      </c>
      <c r="K613" s="332">
        <v>2.2000000000000002</v>
      </c>
      <c r="L613" s="332">
        <v>29.7</v>
      </c>
      <c r="M613" s="332">
        <v>79.7</v>
      </c>
      <c r="N613" s="496">
        <v>172</v>
      </c>
      <c r="O613" s="496">
        <v>14</v>
      </c>
      <c r="P613" s="496">
        <v>13.8</v>
      </c>
      <c r="Q613" s="497">
        <v>0.41944444444444401</v>
      </c>
      <c r="R613" s="496"/>
      <c r="S613" s="514">
        <f t="shared" si="33"/>
        <v>2.9000000000000004</v>
      </c>
      <c r="T613" s="513">
        <f t="shared" si="29"/>
        <v>60</v>
      </c>
      <c r="U613" s="501">
        <f t="shared" si="34"/>
        <v>60</v>
      </c>
      <c r="V613" s="503">
        <f t="shared" si="30"/>
        <v>60</v>
      </c>
      <c r="W613" s="514">
        <f t="shared" si="31"/>
        <v>14</v>
      </c>
      <c r="X613" s="628" t="str">
        <f t="shared" si="32"/>
        <v/>
      </c>
      <c r="Z613" s="330"/>
      <c r="AA613" s="330"/>
      <c r="AB613" s="330"/>
      <c r="AT613" s="208"/>
      <c r="AU613" s="208"/>
      <c r="AV613" s="216"/>
      <c r="AW613" s="252"/>
      <c r="AX613" s="332"/>
      <c r="AY613" s="255"/>
    </row>
    <row r="614" spans="2:51" s="215" customFormat="1" x14ac:dyDescent="0.25">
      <c r="B614" s="332">
        <v>11.1</v>
      </c>
      <c r="C614" s="332">
        <v>85</v>
      </c>
      <c r="D614" s="332">
        <v>11.1</v>
      </c>
      <c r="E614" s="332">
        <v>8.6</v>
      </c>
      <c r="F614" s="332">
        <v>14.8</v>
      </c>
      <c r="G614" s="332">
        <v>259</v>
      </c>
      <c r="H614" s="332">
        <v>999.9</v>
      </c>
      <c r="I614" s="332">
        <v>18739</v>
      </c>
      <c r="J614" s="332">
        <v>1.5</v>
      </c>
      <c r="K614" s="332">
        <v>2.2000000000000002</v>
      </c>
      <c r="L614" s="332">
        <v>29.7</v>
      </c>
      <c r="M614" s="332">
        <v>79.7</v>
      </c>
      <c r="N614" s="496">
        <v>172</v>
      </c>
      <c r="O614" s="496">
        <v>14.1</v>
      </c>
      <c r="P614" s="496">
        <v>13.9</v>
      </c>
      <c r="Q614" s="497">
        <v>0.42013888888888901</v>
      </c>
      <c r="R614" s="496"/>
      <c r="S614" s="514">
        <f t="shared" si="33"/>
        <v>3</v>
      </c>
      <c r="T614" s="513">
        <f t="shared" si="29"/>
        <v>60</v>
      </c>
      <c r="U614" s="501">
        <f t="shared" si="34"/>
        <v>60</v>
      </c>
      <c r="V614" s="503">
        <f t="shared" si="30"/>
        <v>60</v>
      </c>
      <c r="W614" s="514">
        <f t="shared" si="31"/>
        <v>14.1</v>
      </c>
      <c r="X614" s="628" t="str">
        <f t="shared" si="32"/>
        <v/>
      </c>
      <c r="Z614" s="330"/>
      <c r="AA614" s="330"/>
      <c r="AB614" s="330"/>
      <c r="AT614" s="208"/>
      <c r="AU614" s="208"/>
      <c r="AV614" s="216"/>
      <c r="AW614" s="252"/>
      <c r="AX614" s="332"/>
      <c r="AY614" s="255"/>
    </row>
    <row r="615" spans="2:51" s="215" customFormat="1" x14ac:dyDescent="0.25">
      <c r="B615" s="332">
        <v>11.1</v>
      </c>
      <c r="C615" s="332">
        <v>85</v>
      </c>
      <c r="D615" s="332">
        <v>11.1</v>
      </c>
      <c r="E615" s="332">
        <v>14</v>
      </c>
      <c r="F615" s="332">
        <v>18.399999999999999</v>
      </c>
      <c r="G615" s="332">
        <v>23</v>
      </c>
      <c r="H615" s="332">
        <v>1000.1</v>
      </c>
      <c r="I615" s="332">
        <v>20382</v>
      </c>
      <c r="J615" s="332">
        <v>1</v>
      </c>
      <c r="K615" s="332">
        <v>2.2000000000000002</v>
      </c>
      <c r="L615" s="332">
        <v>29.7</v>
      </c>
      <c r="M615" s="332">
        <v>79.7</v>
      </c>
      <c r="N615" s="496">
        <v>172</v>
      </c>
      <c r="O615" s="496">
        <v>14.2</v>
      </c>
      <c r="P615" s="496">
        <v>14</v>
      </c>
      <c r="Q615" s="497">
        <v>0.420833333333333</v>
      </c>
      <c r="R615" s="496"/>
      <c r="S615" s="514">
        <f t="shared" si="33"/>
        <v>3.0999999999999996</v>
      </c>
      <c r="T615" s="513">
        <f t="shared" si="29"/>
        <v>60</v>
      </c>
      <c r="U615" s="501">
        <f t="shared" si="34"/>
        <v>60</v>
      </c>
      <c r="V615" s="503">
        <f t="shared" si="30"/>
        <v>60</v>
      </c>
      <c r="W615" s="514">
        <f t="shared" si="31"/>
        <v>14.2</v>
      </c>
      <c r="X615" s="628">
        <f t="shared" si="32"/>
        <v>60</v>
      </c>
      <c r="Z615" s="330"/>
      <c r="AA615" s="330"/>
      <c r="AB615" s="330"/>
      <c r="AT615" s="208"/>
      <c r="AU615" s="208"/>
      <c r="AV615" s="216"/>
      <c r="AW615" s="252"/>
      <c r="AX615" s="332"/>
      <c r="AY615" s="255"/>
    </row>
    <row r="616" spans="2:51" s="215" customFormat="1" x14ac:dyDescent="0.25">
      <c r="B616" s="332">
        <v>11.1</v>
      </c>
      <c r="C616" s="332">
        <v>85</v>
      </c>
      <c r="D616" s="332">
        <v>11.1</v>
      </c>
      <c r="E616" s="332">
        <v>9.6999999999999993</v>
      </c>
      <c r="F616" s="332">
        <v>20.2</v>
      </c>
      <c r="G616" s="332">
        <v>24</v>
      </c>
      <c r="H616" s="332">
        <v>999.9</v>
      </c>
      <c r="I616" s="332">
        <v>19731</v>
      </c>
      <c r="J616" s="332">
        <v>1</v>
      </c>
      <c r="K616" s="332">
        <v>2.2000000000000002</v>
      </c>
      <c r="L616" s="332">
        <v>29.7</v>
      </c>
      <c r="M616" s="332">
        <v>79.7</v>
      </c>
      <c r="N616" s="496">
        <v>172</v>
      </c>
      <c r="O616" s="496">
        <v>14.2</v>
      </c>
      <c r="P616" s="496">
        <v>13.9</v>
      </c>
      <c r="Q616" s="497">
        <v>0.421527777777778</v>
      </c>
      <c r="R616" s="496"/>
      <c r="S616" s="514">
        <f t="shared" si="33"/>
        <v>3.0999999999999996</v>
      </c>
      <c r="T616" s="513">
        <f t="shared" si="29"/>
        <v>60</v>
      </c>
      <c r="U616" s="501">
        <f t="shared" si="34"/>
        <v>60</v>
      </c>
      <c r="V616" s="503">
        <f t="shared" si="30"/>
        <v>60</v>
      </c>
      <c r="W616" s="514">
        <f t="shared" si="31"/>
        <v>14.2</v>
      </c>
      <c r="X616" s="628">
        <f t="shared" si="32"/>
        <v>60</v>
      </c>
      <c r="Z616" s="330"/>
      <c r="AA616" s="330"/>
      <c r="AB616" s="330"/>
      <c r="AT616" s="208"/>
      <c r="AU616" s="208"/>
      <c r="AV616" s="216"/>
      <c r="AW616" s="252"/>
      <c r="AX616" s="332"/>
      <c r="AY616" s="255"/>
    </row>
    <row r="617" spans="2:51" s="215" customFormat="1" x14ac:dyDescent="0.25">
      <c r="B617" s="332">
        <v>11.1</v>
      </c>
      <c r="C617" s="332">
        <v>85</v>
      </c>
      <c r="D617" s="332">
        <v>11.1</v>
      </c>
      <c r="E617" s="332">
        <v>9.4</v>
      </c>
      <c r="F617" s="332">
        <v>16.600000000000001</v>
      </c>
      <c r="G617" s="332">
        <v>5</v>
      </c>
      <c r="H617" s="332">
        <v>999.9</v>
      </c>
      <c r="I617" s="332">
        <v>18135</v>
      </c>
      <c r="J617" s="332">
        <v>1</v>
      </c>
      <c r="K617" s="332">
        <v>2.2000000000000002</v>
      </c>
      <c r="L617" s="332">
        <v>29.7</v>
      </c>
      <c r="M617" s="332">
        <v>79.7</v>
      </c>
      <c r="N617" s="496">
        <v>172</v>
      </c>
      <c r="O617" s="496">
        <v>14.1</v>
      </c>
      <c r="P617" s="496">
        <v>13.8</v>
      </c>
      <c r="Q617" s="497">
        <v>0.422222222222222</v>
      </c>
      <c r="R617" s="496"/>
      <c r="S617" s="514">
        <f t="shared" si="33"/>
        <v>3</v>
      </c>
      <c r="T617" s="513">
        <f t="shared" si="29"/>
        <v>60</v>
      </c>
      <c r="U617" s="501">
        <f t="shared" si="34"/>
        <v>60</v>
      </c>
      <c r="V617" s="503">
        <f t="shared" si="30"/>
        <v>60</v>
      </c>
      <c r="W617" s="514">
        <f t="shared" si="31"/>
        <v>14.1</v>
      </c>
      <c r="X617" s="628" t="str">
        <f t="shared" si="32"/>
        <v/>
      </c>
      <c r="Z617" s="330"/>
      <c r="AA617" s="330"/>
      <c r="AB617" s="330"/>
      <c r="AT617" s="208"/>
      <c r="AU617" s="208"/>
      <c r="AV617" s="216"/>
      <c r="AW617" s="252"/>
      <c r="AX617" s="332"/>
      <c r="AY617" s="255"/>
    </row>
    <row r="618" spans="2:51" s="215" customFormat="1" x14ac:dyDescent="0.25">
      <c r="B618" s="332">
        <v>11.1</v>
      </c>
      <c r="C618" s="332">
        <v>85</v>
      </c>
      <c r="D618" s="332">
        <v>11.1</v>
      </c>
      <c r="E618" s="332">
        <v>6.5</v>
      </c>
      <c r="F618" s="332">
        <v>11.2</v>
      </c>
      <c r="G618" s="332">
        <v>273</v>
      </c>
      <c r="H618" s="332">
        <v>1000</v>
      </c>
      <c r="I618" s="332">
        <v>16647</v>
      </c>
      <c r="J618" s="332">
        <v>1</v>
      </c>
      <c r="K618" s="332">
        <v>2.2000000000000002</v>
      </c>
      <c r="L618" s="332">
        <v>29.7</v>
      </c>
      <c r="M618" s="332">
        <v>79.7</v>
      </c>
      <c r="N618" s="496">
        <v>172</v>
      </c>
      <c r="O618" s="496">
        <v>14.1</v>
      </c>
      <c r="P618" s="496">
        <v>13.7</v>
      </c>
      <c r="Q618" s="497">
        <v>0.422916666666667</v>
      </c>
      <c r="R618" s="496"/>
      <c r="S618" s="514">
        <f t="shared" si="33"/>
        <v>3</v>
      </c>
      <c r="T618" s="513">
        <f t="shared" si="29"/>
        <v>60</v>
      </c>
      <c r="U618" s="501">
        <f t="shared" si="34"/>
        <v>60</v>
      </c>
      <c r="V618" s="503">
        <f t="shared" si="30"/>
        <v>60</v>
      </c>
      <c r="W618" s="514">
        <f t="shared" si="31"/>
        <v>14.1</v>
      </c>
      <c r="X618" s="628" t="str">
        <f t="shared" si="32"/>
        <v/>
      </c>
      <c r="Z618" s="330"/>
      <c r="AA618" s="330"/>
      <c r="AB618" s="330"/>
      <c r="AT618" s="208"/>
      <c r="AU618" s="208"/>
      <c r="AV618" s="216"/>
      <c r="AW618" s="252"/>
      <c r="AX618" s="332"/>
      <c r="AY618" s="255"/>
    </row>
    <row r="619" spans="2:51" s="215" customFormat="1" x14ac:dyDescent="0.25">
      <c r="B619" s="332">
        <v>11.1</v>
      </c>
      <c r="C619" s="332">
        <v>85</v>
      </c>
      <c r="D619" s="332">
        <v>11.1</v>
      </c>
      <c r="E619" s="332">
        <v>8.3000000000000007</v>
      </c>
      <c r="F619" s="332">
        <v>13</v>
      </c>
      <c r="G619" s="332">
        <v>87</v>
      </c>
      <c r="H619" s="332">
        <v>1000.2</v>
      </c>
      <c r="I619" s="332">
        <v>14446</v>
      </c>
      <c r="J619" s="332">
        <v>1</v>
      </c>
      <c r="K619" s="332">
        <v>2.2000000000000002</v>
      </c>
      <c r="L619" s="332">
        <v>29.7</v>
      </c>
      <c r="M619" s="332">
        <v>79.7</v>
      </c>
      <c r="N619" s="496">
        <v>172</v>
      </c>
      <c r="O619" s="496">
        <v>14</v>
      </c>
      <c r="P619" s="496">
        <v>13.6</v>
      </c>
      <c r="Q619" s="497">
        <v>0.42361111111111099</v>
      </c>
      <c r="R619" s="496"/>
      <c r="S619" s="514">
        <f t="shared" si="33"/>
        <v>2.9000000000000004</v>
      </c>
      <c r="T619" s="513">
        <f t="shared" si="29"/>
        <v>60</v>
      </c>
      <c r="U619" s="501">
        <f t="shared" si="34"/>
        <v>60</v>
      </c>
      <c r="V619" s="503">
        <f t="shared" si="30"/>
        <v>60</v>
      </c>
      <c r="W619" s="514">
        <f t="shared" si="31"/>
        <v>14</v>
      </c>
      <c r="X619" s="628" t="str">
        <f t="shared" si="32"/>
        <v/>
      </c>
      <c r="Z619" s="330"/>
      <c r="AA619" s="330"/>
      <c r="AB619" s="330"/>
      <c r="AT619" s="208"/>
      <c r="AU619" s="208"/>
      <c r="AV619" s="216"/>
      <c r="AW619" s="252"/>
      <c r="AX619" s="332"/>
      <c r="AY619" s="255"/>
    </row>
    <row r="620" spans="2:51" s="215" customFormat="1" x14ac:dyDescent="0.25">
      <c r="B620" s="332">
        <v>11.1</v>
      </c>
      <c r="C620" s="332">
        <v>85</v>
      </c>
      <c r="D620" s="332">
        <v>11.1</v>
      </c>
      <c r="E620" s="332">
        <v>10.8</v>
      </c>
      <c r="F620" s="332">
        <v>16.600000000000001</v>
      </c>
      <c r="G620" s="332">
        <v>242</v>
      </c>
      <c r="H620" s="332">
        <v>1000.2</v>
      </c>
      <c r="I620" s="332">
        <v>10044</v>
      </c>
      <c r="J620" s="332">
        <v>0.7</v>
      </c>
      <c r="K620" s="332">
        <v>2.2000000000000002</v>
      </c>
      <c r="L620" s="332">
        <v>29.7</v>
      </c>
      <c r="M620" s="332">
        <v>79.7</v>
      </c>
      <c r="N620" s="496">
        <v>172</v>
      </c>
      <c r="O620" s="496">
        <v>13.9</v>
      </c>
      <c r="P620" s="496">
        <v>13.5</v>
      </c>
      <c r="Q620" s="497">
        <v>0.42430555555555599</v>
      </c>
      <c r="R620" s="496"/>
      <c r="S620" s="514">
        <f t="shared" si="33"/>
        <v>2.8000000000000007</v>
      </c>
      <c r="T620" s="513">
        <f t="shared" si="29"/>
        <v>60</v>
      </c>
      <c r="U620" s="501">
        <f t="shared" si="34"/>
        <v>60</v>
      </c>
      <c r="V620" s="503">
        <f t="shared" si="30"/>
        <v>60</v>
      </c>
      <c r="W620" s="514">
        <f t="shared" si="31"/>
        <v>13.9</v>
      </c>
      <c r="X620" s="628" t="str">
        <f t="shared" si="32"/>
        <v/>
      </c>
      <c r="Z620" s="330"/>
      <c r="AA620" s="330"/>
      <c r="AB620" s="330"/>
      <c r="AT620" s="208"/>
      <c r="AU620" s="208"/>
      <c r="AV620" s="216"/>
      <c r="AW620" s="252"/>
      <c r="AX620" s="332"/>
      <c r="AY620" s="255"/>
    </row>
    <row r="621" spans="2:51" s="215" customFormat="1" x14ac:dyDescent="0.25">
      <c r="B621" s="332">
        <v>11.1</v>
      </c>
      <c r="C621" s="332">
        <v>85</v>
      </c>
      <c r="D621" s="332">
        <v>11.1</v>
      </c>
      <c r="E621" s="332">
        <v>12.2</v>
      </c>
      <c r="F621" s="332">
        <v>22</v>
      </c>
      <c r="G621" s="332">
        <v>288</v>
      </c>
      <c r="H621" s="332">
        <v>1000.2</v>
      </c>
      <c r="I621" s="332">
        <v>8075</v>
      </c>
      <c r="J621" s="332">
        <v>0.7</v>
      </c>
      <c r="K621" s="332">
        <v>2.2000000000000002</v>
      </c>
      <c r="L621" s="332">
        <v>29.7</v>
      </c>
      <c r="M621" s="332">
        <v>79.7</v>
      </c>
      <c r="N621" s="496">
        <v>172</v>
      </c>
      <c r="O621" s="496">
        <v>13.8</v>
      </c>
      <c r="P621" s="496">
        <v>13.4</v>
      </c>
      <c r="Q621" s="497">
        <v>0.42499999999999999</v>
      </c>
      <c r="R621" s="496"/>
      <c r="S621" s="514">
        <f t="shared" si="33"/>
        <v>2.7000000000000011</v>
      </c>
      <c r="T621" s="513">
        <f t="shared" si="29"/>
        <v>60</v>
      </c>
      <c r="U621" s="501">
        <f t="shared" si="34"/>
        <v>60</v>
      </c>
      <c r="V621" s="503">
        <f t="shared" si="30"/>
        <v>60</v>
      </c>
      <c r="W621" s="514">
        <f t="shared" si="31"/>
        <v>13.8</v>
      </c>
      <c r="X621" s="628" t="str">
        <f t="shared" si="32"/>
        <v/>
      </c>
      <c r="Z621" s="330"/>
      <c r="AA621" s="330"/>
      <c r="AB621" s="330"/>
      <c r="AT621" s="208"/>
      <c r="AU621" s="208"/>
      <c r="AV621" s="216"/>
      <c r="AW621" s="252"/>
      <c r="AX621" s="332"/>
      <c r="AY621" s="255"/>
    </row>
    <row r="622" spans="2:51" s="215" customFormat="1" x14ac:dyDescent="0.25">
      <c r="B622" s="332">
        <v>11</v>
      </c>
      <c r="C622" s="332">
        <v>86</v>
      </c>
      <c r="D622" s="332">
        <v>11</v>
      </c>
      <c r="E622" s="332">
        <v>9.6999999999999993</v>
      </c>
      <c r="F622" s="332">
        <v>13</v>
      </c>
      <c r="G622" s="332">
        <v>304</v>
      </c>
      <c r="H622" s="332">
        <v>1000</v>
      </c>
      <c r="I622" s="332">
        <v>7130</v>
      </c>
      <c r="J622" s="332">
        <v>0.7</v>
      </c>
      <c r="K622" s="332">
        <v>2.2000000000000002</v>
      </c>
      <c r="L622" s="332">
        <v>29.7</v>
      </c>
      <c r="M622" s="332">
        <v>79.7</v>
      </c>
      <c r="N622" s="496">
        <v>172</v>
      </c>
      <c r="O622" s="496">
        <v>13.6</v>
      </c>
      <c r="P622" s="496">
        <v>13.2</v>
      </c>
      <c r="Q622" s="497">
        <v>0.42569444444444399</v>
      </c>
      <c r="R622" s="496"/>
      <c r="S622" s="514">
        <f t="shared" si="33"/>
        <v>2.5999999999999996</v>
      </c>
      <c r="T622" s="513">
        <f t="shared" si="29"/>
        <v>60</v>
      </c>
      <c r="U622" s="501">
        <f t="shared" si="34"/>
        <v>60</v>
      </c>
      <c r="V622" s="503">
        <f t="shared" si="30"/>
        <v>60</v>
      </c>
      <c r="W622" s="514">
        <f t="shared" si="31"/>
        <v>13.6</v>
      </c>
      <c r="X622" s="628" t="str">
        <f t="shared" si="32"/>
        <v/>
      </c>
      <c r="Z622" s="330"/>
      <c r="AA622" s="330"/>
      <c r="AB622" s="330"/>
      <c r="AT622" s="208"/>
      <c r="AU622" s="208"/>
      <c r="AV622" s="216"/>
      <c r="AW622" s="252"/>
      <c r="AX622" s="332"/>
      <c r="AY622" s="255"/>
    </row>
    <row r="623" spans="2:51" s="215" customFormat="1" x14ac:dyDescent="0.25">
      <c r="B623" s="332">
        <v>11</v>
      </c>
      <c r="C623" s="332">
        <v>86</v>
      </c>
      <c r="D623" s="332">
        <v>11</v>
      </c>
      <c r="E623" s="332">
        <v>14.4</v>
      </c>
      <c r="F623" s="332">
        <v>23.8</v>
      </c>
      <c r="G623" s="332">
        <v>250</v>
      </c>
      <c r="H623" s="332">
        <v>1000.2</v>
      </c>
      <c r="I623" s="332">
        <v>9997</v>
      </c>
      <c r="J623" s="332">
        <v>0.7</v>
      </c>
      <c r="K623" s="332">
        <v>2.2000000000000002</v>
      </c>
      <c r="L623" s="332">
        <v>29.7</v>
      </c>
      <c r="M623" s="332">
        <v>79.7</v>
      </c>
      <c r="N623" s="496">
        <v>172</v>
      </c>
      <c r="O623" s="496">
        <v>13.5</v>
      </c>
      <c r="P623" s="496">
        <v>13.1</v>
      </c>
      <c r="Q623" s="497">
        <v>0.42638888888888898</v>
      </c>
      <c r="R623" s="496"/>
      <c r="S623" s="514">
        <f t="shared" si="33"/>
        <v>2.5</v>
      </c>
      <c r="T623" s="513">
        <f t="shared" si="29"/>
        <v>60</v>
      </c>
      <c r="U623" s="501">
        <f t="shared" si="34"/>
        <v>60</v>
      </c>
      <c r="V623" s="503">
        <f t="shared" si="30"/>
        <v>60</v>
      </c>
      <c r="W623" s="514">
        <f t="shared" si="31"/>
        <v>13.5</v>
      </c>
      <c r="X623" s="628" t="str">
        <f t="shared" si="32"/>
        <v/>
      </c>
      <c r="Z623" s="330"/>
      <c r="AA623" s="330"/>
      <c r="AB623" s="330"/>
      <c r="AT623" s="208"/>
      <c r="AU623" s="208"/>
      <c r="AV623" s="216"/>
      <c r="AW623" s="252"/>
      <c r="AX623" s="332"/>
      <c r="AY623" s="255"/>
    </row>
    <row r="624" spans="2:51" s="215" customFormat="1" x14ac:dyDescent="0.25">
      <c r="B624" s="332">
        <v>11</v>
      </c>
      <c r="C624" s="332">
        <v>86</v>
      </c>
      <c r="D624" s="332">
        <v>11</v>
      </c>
      <c r="E624" s="332">
        <v>6.8</v>
      </c>
      <c r="F624" s="332">
        <v>9.4</v>
      </c>
      <c r="G624" s="332">
        <v>342</v>
      </c>
      <c r="H624" s="332">
        <v>1000.3</v>
      </c>
      <c r="I624" s="332">
        <v>12849</v>
      </c>
      <c r="J624" s="332">
        <v>0.7</v>
      </c>
      <c r="K624" s="332">
        <v>2.2000000000000002</v>
      </c>
      <c r="L624" s="332">
        <v>29.7</v>
      </c>
      <c r="M624" s="332">
        <v>79.7</v>
      </c>
      <c r="N624" s="496">
        <v>172</v>
      </c>
      <c r="O624" s="496">
        <v>13.3</v>
      </c>
      <c r="P624" s="496">
        <v>12.9</v>
      </c>
      <c r="Q624" s="497">
        <v>0.42708333333333298</v>
      </c>
      <c r="R624" s="496"/>
      <c r="S624" s="514">
        <f t="shared" si="33"/>
        <v>2.3000000000000007</v>
      </c>
      <c r="T624" s="513">
        <f t="shared" si="29"/>
        <v>60</v>
      </c>
      <c r="U624" s="501">
        <f t="shared" si="34"/>
        <v>60</v>
      </c>
      <c r="V624" s="503">
        <f t="shared" si="30"/>
        <v>60</v>
      </c>
      <c r="W624" s="514">
        <f t="shared" si="31"/>
        <v>13.3</v>
      </c>
      <c r="X624" s="628" t="str">
        <f t="shared" si="32"/>
        <v/>
      </c>
      <c r="Z624" s="330"/>
      <c r="AA624" s="330"/>
      <c r="AB624" s="330"/>
      <c r="AT624" s="208"/>
      <c r="AU624" s="208"/>
      <c r="AV624" s="216"/>
      <c r="AW624" s="252"/>
      <c r="AX624" s="332"/>
      <c r="AY624" s="255"/>
    </row>
    <row r="625" spans="2:51" s="215" customFormat="1" x14ac:dyDescent="0.25">
      <c r="B625" s="332">
        <v>10.8</v>
      </c>
      <c r="C625" s="332">
        <v>85</v>
      </c>
      <c r="D625" s="332">
        <v>10.8</v>
      </c>
      <c r="E625" s="332">
        <v>7.9</v>
      </c>
      <c r="F625" s="332">
        <v>11.2</v>
      </c>
      <c r="G625" s="332">
        <v>299</v>
      </c>
      <c r="H625" s="332">
        <v>1000.4</v>
      </c>
      <c r="I625" s="332">
        <v>13407</v>
      </c>
      <c r="J625" s="332">
        <v>0.5</v>
      </c>
      <c r="K625" s="332">
        <v>2.2000000000000002</v>
      </c>
      <c r="L625" s="332">
        <v>29.7</v>
      </c>
      <c r="M625" s="332">
        <v>79.7</v>
      </c>
      <c r="N625" s="496">
        <v>172</v>
      </c>
      <c r="O625" s="496">
        <v>13.1</v>
      </c>
      <c r="P625" s="496">
        <v>12.8</v>
      </c>
      <c r="Q625" s="497">
        <v>0.42777777777777798</v>
      </c>
      <c r="R625" s="496"/>
      <c r="S625" s="514">
        <f t="shared" si="33"/>
        <v>2.2999999999999989</v>
      </c>
      <c r="T625" s="513">
        <f t="shared" si="29"/>
        <v>60</v>
      </c>
      <c r="U625" s="501">
        <f t="shared" si="34"/>
        <v>60</v>
      </c>
      <c r="V625" s="503">
        <f t="shared" si="30"/>
        <v>60</v>
      </c>
      <c r="W625" s="514">
        <f t="shared" si="31"/>
        <v>13.1</v>
      </c>
      <c r="X625" s="628" t="str">
        <f t="shared" si="32"/>
        <v/>
      </c>
      <c r="Z625" s="330"/>
      <c r="AA625" s="330"/>
      <c r="AB625" s="330"/>
      <c r="AT625" s="208"/>
      <c r="AU625" s="208"/>
      <c r="AV625" s="216"/>
      <c r="AW625" s="252"/>
      <c r="AX625" s="332"/>
      <c r="AY625" s="255"/>
    </row>
    <row r="626" spans="2:51" s="215" customFormat="1" x14ac:dyDescent="0.25">
      <c r="B626" s="332">
        <v>10.6</v>
      </c>
      <c r="C626" s="332">
        <v>84</v>
      </c>
      <c r="D626" s="332">
        <v>10.6</v>
      </c>
      <c r="E626" s="332">
        <v>14.4</v>
      </c>
      <c r="F626" s="332">
        <v>18.399999999999999</v>
      </c>
      <c r="G626" s="332">
        <v>323</v>
      </c>
      <c r="H626" s="332">
        <v>1000.5</v>
      </c>
      <c r="I626" s="332">
        <v>13345</v>
      </c>
      <c r="J626" s="332">
        <v>0.5</v>
      </c>
      <c r="K626" s="332">
        <v>2.2000000000000002</v>
      </c>
      <c r="L626" s="332">
        <v>29.7</v>
      </c>
      <c r="M626" s="332">
        <v>79.7</v>
      </c>
      <c r="N626" s="496">
        <v>172</v>
      </c>
      <c r="O626" s="496">
        <v>12.9</v>
      </c>
      <c r="P626" s="496">
        <v>12.6</v>
      </c>
      <c r="Q626" s="497">
        <v>0.42847222222222198</v>
      </c>
      <c r="R626" s="496"/>
      <c r="S626" s="514">
        <f t="shared" si="33"/>
        <v>2.3000000000000007</v>
      </c>
      <c r="T626" s="513">
        <f t="shared" ref="T626:T689" si="35">IF(I626&gt;4000,60,"")</f>
        <v>60</v>
      </c>
      <c r="U626" s="501">
        <f t="shared" si="34"/>
        <v>60</v>
      </c>
      <c r="V626" s="503">
        <f t="shared" ref="V626:V689" si="36">IF(O626&gt;B626+2,60,"")</f>
        <v>60</v>
      </c>
      <c r="W626" s="514">
        <f t="shared" ref="W626:W689" si="37">MAX(O626:P626)</f>
        <v>12.9</v>
      </c>
      <c r="X626" s="628" t="str">
        <f t="shared" ref="X626:X689" si="38">IF(W626&gt;B626+3,60,"")</f>
        <v/>
      </c>
      <c r="Z626" s="330"/>
      <c r="AA626" s="330"/>
      <c r="AB626" s="330"/>
      <c r="AT626" s="208"/>
      <c r="AU626" s="208"/>
      <c r="AV626" s="216"/>
      <c r="AW626" s="252"/>
      <c r="AX626" s="332"/>
      <c r="AY626" s="255"/>
    </row>
    <row r="627" spans="2:51" s="215" customFormat="1" x14ac:dyDescent="0.25">
      <c r="B627" s="332">
        <v>10.3</v>
      </c>
      <c r="C627" s="332">
        <v>84</v>
      </c>
      <c r="D627" s="332">
        <v>10.3</v>
      </c>
      <c r="E627" s="332">
        <v>11.2</v>
      </c>
      <c r="F627" s="332">
        <v>14.8</v>
      </c>
      <c r="G627" s="332">
        <v>343</v>
      </c>
      <c r="H627" s="332">
        <v>1000.7</v>
      </c>
      <c r="I627" s="332">
        <v>12694</v>
      </c>
      <c r="J627" s="332">
        <v>0.5</v>
      </c>
      <c r="K627" s="332">
        <v>2.2000000000000002</v>
      </c>
      <c r="L627" s="332">
        <v>29.7</v>
      </c>
      <c r="M627" s="332">
        <v>79.7</v>
      </c>
      <c r="N627" s="496">
        <v>172</v>
      </c>
      <c r="O627" s="496">
        <v>12.7</v>
      </c>
      <c r="P627" s="496">
        <v>12.4</v>
      </c>
      <c r="Q627" s="497">
        <v>0.42916666666666697</v>
      </c>
      <c r="R627" s="496"/>
      <c r="S627" s="514">
        <f t="shared" si="33"/>
        <v>2.3999999999999986</v>
      </c>
      <c r="T627" s="513">
        <f t="shared" si="35"/>
        <v>60</v>
      </c>
      <c r="U627" s="501">
        <f t="shared" si="34"/>
        <v>60</v>
      </c>
      <c r="V627" s="503">
        <f t="shared" si="36"/>
        <v>60</v>
      </c>
      <c r="W627" s="514">
        <f t="shared" si="37"/>
        <v>12.7</v>
      </c>
      <c r="X627" s="628" t="str">
        <f t="shared" si="38"/>
        <v/>
      </c>
      <c r="Z627" s="330"/>
      <c r="AA627" s="330"/>
      <c r="AB627" s="330"/>
      <c r="AT627" s="208"/>
      <c r="AU627" s="208"/>
      <c r="AV627" s="216"/>
      <c r="AW627" s="252"/>
      <c r="AX627" s="332"/>
      <c r="AY627" s="255"/>
    </row>
    <row r="628" spans="2:51" s="215" customFormat="1" x14ac:dyDescent="0.25">
      <c r="B628" s="332">
        <v>10.1</v>
      </c>
      <c r="C628" s="332">
        <v>84</v>
      </c>
      <c r="D628" s="332">
        <v>10.1</v>
      </c>
      <c r="E628" s="332">
        <v>11.9</v>
      </c>
      <c r="F628" s="332">
        <v>16.600000000000001</v>
      </c>
      <c r="G628" s="332">
        <v>277</v>
      </c>
      <c r="H628" s="332">
        <v>1000.7</v>
      </c>
      <c r="I628" s="332">
        <v>11594</v>
      </c>
      <c r="J628" s="332">
        <v>0.5</v>
      </c>
      <c r="K628" s="332">
        <v>2.2000000000000002</v>
      </c>
      <c r="L628" s="332">
        <v>29.7</v>
      </c>
      <c r="M628" s="332">
        <v>79.7</v>
      </c>
      <c r="N628" s="496">
        <v>172</v>
      </c>
      <c r="O628" s="496">
        <v>12.5</v>
      </c>
      <c r="P628" s="496">
        <v>12.3</v>
      </c>
      <c r="Q628" s="497">
        <v>0.42986111111111103</v>
      </c>
      <c r="R628" s="496"/>
      <c r="S628" s="514">
        <f t="shared" si="33"/>
        <v>2.4000000000000004</v>
      </c>
      <c r="T628" s="513">
        <f t="shared" si="35"/>
        <v>60</v>
      </c>
      <c r="U628" s="501">
        <f t="shared" si="34"/>
        <v>60</v>
      </c>
      <c r="V628" s="503">
        <f t="shared" si="36"/>
        <v>60</v>
      </c>
      <c r="W628" s="514">
        <f t="shared" si="37"/>
        <v>12.5</v>
      </c>
      <c r="X628" s="628" t="str">
        <f t="shared" si="38"/>
        <v/>
      </c>
      <c r="Z628" s="330"/>
      <c r="AA628" s="330"/>
      <c r="AB628" s="330"/>
      <c r="AT628" s="208"/>
      <c r="AU628" s="208"/>
      <c r="AV628" s="216"/>
      <c r="AW628" s="252"/>
      <c r="AX628" s="332"/>
      <c r="AY628" s="255"/>
    </row>
    <row r="629" spans="2:51" s="215" customFormat="1" x14ac:dyDescent="0.25">
      <c r="B629" s="332">
        <v>10</v>
      </c>
      <c r="C629" s="332">
        <v>84</v>
      </c>
      <c r="D629" s="332">
        <v>10</v>
      </c>
      <c r="E629" s="332">
        <v>4.7</v>
      </c>
      <c r="F629" s="332">
        <v>7.2</v>
      </c>
      <c r="G629" s="332">
        <v>350</v>
      </c>
      <c r="H629" s="332">
        <v>1000.6</v>
      </c>
      <c r="I629" s="332">
        <v>10989</v>
      </c>
      <c r="J629" s="332">
        <v>0.5</v>
      </c>
      <c r="K629" s="332">
        <v>2.2000000000000002</v>
      </c>
      <c r="L629" s="332">
        <v>29.7</v>
      </c>
      <c r="M629" s="332">
        <v>79.7</v>
      </c>
      <c r="N629" s="496">
        <v>172</v>
      </c>
      <c r="O629" s="496">
        <v>12.4</v>
      </c>
      <c r="P629" s="496">
        <v>12.1</v>
      </c>
      <c r="Q629" s="497">
        <v>0.43055555555555602</v>
      </c>
      <c r="R629" s="496"/>
      <c r="S629" s="514">
        <f t="shared" si="33"/>
        <v>2.4000000000000004</v>
      </c>
      <c r="T629" s="513">
        <f t="shared" si="35"/>
        <v>60</v>
      </c>
      <c r="U629" s="501">
        <f t="shared" si="34"/>
        <v>60</v>
      </c>
      <c r="V629" s="503">
        <f t="shared" si="36"/>
        <v>60</v>
      </c>
      <c r="W629" s="514">
        <f t="shared" si="37"/>
        <v>12.4</v>
      </c>
      <c r="X629" s="628" t="str">
        <f t="shared" si="38"/>
        <v/>
      </c>
      <c r="Z629" s="330"/>
      <c r="AA629" s="330"/>
      <c r="AB629" s="330"/>
      <c r="AT629" s="208"/>
      <c r="AU629" s="208"/>
      <c r="AV629" s="216"/>
      <c r="AW629" s="252"/>
      <c r="AX629" s="332"/>
      <c r="AY629" s="255"/>
    </row>
    <row r="630" spans="2:51" s="215" customFormat="1" x14ac:dyDescent="0.25">
      <c r="B630" s="332">
        <v>9.9</v>
      </c>
      <c r="C630" s="332">
        <v>84</v>
      </c>
      <c r="D630" s="332">
        <v>9.6</v>
      </c>
      <c r="E630" s="332">
        <v>5</v>
      </c>
      <c r="F630" s="332">
        <v>7.2</v>
      </c>
      <c r="G630" s="332">
        <v>346</v>
      </c>
      <c r="H630" s="332">
        <v>1000.5</v>
      </c>
      <c r="I630" s="332">
        <v>11315</v>
      </c>
      <c r="J630" s="332">
        <v>0.2</v>
      </c>
      <c r="K630" s="332">
        <v>2.2000000000000002</v>
      </c>
      <c r="L630" s="332">
        <v>29.7</v>
      </c>
      <c r="M630" s="332">
        <v>79.7</v>
      </c>
      <c r="N630" s="496">
        <v>172</v>
      </c>
      <c r="O630" s="496">
        <v>12.2</v>
      </c>
      <c r="P630" s="496">
        <v>11.9</v>
      </c>
      <c r="Q630" s="497">
        <v>0.43125000000000002</v>
      </c>
      <c r="R630" s="496"/>
      <c r="S630" s="514">
        <f t="shared" si="33"/>
        <v>2.2999999999999989</v>
      </c>
      <c r="T630" s="513">
        <f t="shared" si="35"/>
        <v>60</v>
      </c>
      <c r="U630" s="501">
        <f t="shared" si="34"/>
        <v>60</v>
      </c>
      <c r="V630" s="503">
        <f t="shared" si="36"/>
        <v>60</v>
      </c>
      <c r="W630" s="514">
        <f t="shared" si="37"/>
        <v>12.2</v>
      </c>
      <c r="X630" s="628" t="str">
        <f t="shared" si="38"/>
        <v/>
      </c>
      <c r="Z630" s="330"/>
      <c r="AA630" s="330"/>
      <c r="AB630" s="330"/>
      <c r="AT630" s="208"/>
      <c r="AU630" s="208"/>
      <c r="AV630" s="216"/>
      <c r="AW630" s="252"/>
      <c r="AX630" s="332"/>
      <c r="AY630" s="255"/>
    </row>
    <row r="631" spans="2:51" s="215" customFormat="1" x14ac:dyDescent="0.25">
      <c r="B631" s="332">
        <v>9.8000000000000007</v>
      </c>
      <c r="C631" s="332">
        <v>84</v>
      </c>
      <c r="D631" s="332">
        <v>8.6999999999999993</v>
      </c>
      <c r="E631" s="332">
        <v>8.3000000000000007</v>
      </c>
      <c r="F631" s="332">
        <v>11.2</v>
      </c>
      <c r="G631" s="332">
        <v>324</v>
      </c>
      <c r="H631" s="332">
        <v>1000.8</v>
      </c>
      <c r="I631" s="332">
        <v>11981</v>
      </c>
      <c r="J631" s="332">
        <v>0.2</v>
      </c>
      <c r="K631" s="332">
        <v>2.2000000000000002</v>
      </c>
      <c r="L631" s="332">
        <v>29.7</v>
      </c>
      <c r="M631" s="332">
        <v>79.7</v>
      </c>
      <c r="N631" s="496">
        <v>172</v>
      </c>
      <c r="O631" s="496">
        <v>12.1</v>
      </c>
      <c r="P631" s="496">
        <v>11.8</v>
      </c>
      <c r="Q631" s="497">
        <v>0.43194444444444402</v>
      </c>
      <c r="R631" s="496"/>
      <c r="S631" s="514">
        <f t="shared" si="33"/>
        <v>2.2999999999999989</v>
      </c>
      <c r="T631" s="513">
        <f t="shared" si="35"/>
        <v>60</v>
      </c>
      <c r="U631" s="501">
        <f t="shared" si="34"/>
        <v>60</v>
      </c>
      <c r="V631" s="503">
        <f t="shared" si="36"/>
        <v>60</v>
      </c>
      <c r="W631" s="514">
        <f t="shared" si="37"/>
        <v>12.1</v>
      </c>
      <c r="X631" s="628" t="str">
        <f t="shared" si="38"/>
        <v/>
      </c>
      <c r="Z631" s="330"/>
      <c r="AA631" s="330"/>
      <c r="AB631" s="330"/>
      <c r="AT631" s="208"/>
      <c r="AU631" s="208"/>
      <c r="AV631" s="216"/>
      <c r="AW631" s="252"/>
      <c r="AX631" s="332"/>
      <c r="AY631" s="255"/>
    </row>
    <row r="632" spans="2:51" s="215" customFormat="1" x14ac:dyDescent="0.25">
      <c r="B632" s="332">
        <v>9.6999999999999993</v>
      </c>
      <c r="C632" s="332">
        <v>84</v>
      </c>
      <c r="D632" s="332">
        <v>8.6</v>
      </c>
      <c r="E632" s="332">
        <v>8.3000000000000007</v>
      </c>
      <c r="F632" s="332">
        <v>11.2</v>
      </c>
      <c r="G632" s="332">
        <v>258</v>
      </c>
      <c r="H632" s="332">
        <v>1000.6</v>
      </c>
      <c r="I632" s="332">
        <v>13345</v>
      </c>
      <c r="J632" s="332">
        <v>0.2</v>
      </c>
      <c r="K632" s="332">
        <v>2.2000000000000002</v>
      </c>
      <c r="L632" s="332">
        <v>29.7</v>
      </c>
      <c r="M632" s="332">
        <v>79.7</v>
      </c>
      <c r="N632" s="496">
        <v>172</v>
      </c>
      <c r="O632" s="496">
        <v>11.9</v>
      </c>
      <c r="P632" s="496">
        <v>11.7</v>
      </c>
      <c r="Q632" s="497">
        <v>0.43263888888888902</v>
      </c>
      <c r="R632" s="496"/>
      <c r="S632" s="514">
        <f t="shared" si="33"/>
        <v>2.2000000000000011</v>
      </c>
      <c r="T632" s="513">
        <f t="shared" si="35"/>
        <v>60</v>
      </c>
      <c r="U632" s="501">
        <f t="shared" si="34"/>
        <v>60</v>
      </c>
      <c r="V632" s="503">
        <f t="shared" si="36"/>
        <v>60</v>
      </c>
      <c r="W632" s="514">
        <f t="shared" si="37"/>
        <v>11.9</v>
      </c>
      <c r="X632" s="628" t="str">
        <f t="shared" si="38"/>
        <v/>
      </c>
      <c r="Z632" s="330"/>
      <c r="AA632" s="330"/>
      <c r="AB632" s="330"/>
      <c r="AT632" s="208"/>
      <c r="AU632" s="208"/>
      <c r="AV632" s="216"/>
      <c r="AW632" s="252"/>
      <c r="AX632" s="332"/>
      <c r="AY632" s="255"/>
    </row>
    <row r="633" spans="2:51" s="215" customFormat="1" x14ac:dyDescent="0.25">
      <c r="B633" s="332">
        <v>9.6999999999999993</v>
      </c>
      <c r="C633" s="332">
        <v>84</v>
      </c>
      <c r="D633" s="332">
        <v>9.4</v>
      </c>
      <c r="E633" s="332">
        <v>5</v>
      </c>
      <c r="F633" s="332">
        <v>7.2</v>
      </c>
      <c r="G633" s="332">
        <v>296</v>
      </c>
      <c r="H633" s="332">
        <v>1000.6</v>
      </c>
      <c r="I633" s="332">
        <v>13345</v>
      </c>
      <c r="J633" s="332">
        <v>0.2</v>
      </c>
      <c r="K633" s="332">
        <v>2.2000000000000002</v>
      </c>
      <c r="L633" s="332">
        <v>29.7</v>
      </c>
      <c r="M633" s="332">
        <v>79.7</v>
      </c>
      <c r="N633" s="496">
        <v>172</v>
      </c>
      <c r="O633" s="496">
        <v>11.8</v>
      </c>
      <c r="P633" s="496">
        <v>11.6</v>
      </c>
      <c r="Q633" s="497">
        <v>0.43333333333333302</v>
      </c>
      <c r="R633" s="496"/>
      <c r="S633" s="514">
        <f t="shared" si="33"/>
        <v>2.1000000000000014</v>
      </c>
      <c r="T633" s="513">
        <f t="shared" si="35"/>
        <v>60</v>
      </c>
      <c r="U633" s="501">
        <f t="shared" si="34"/>
        <v>60</v>
      </c>
      <c r="V633" s="503">
        <f t="shared" si="36"/>
        <v>60</v>
      </c>
      <c r="W633" s="514">
        <f t="shared" si="37"/>
        <v>11.8</v>
      </c>
      <c r="X633" s="628" t="str">
        <f t="shared" si="38"/>
        <v/>
      </c>
      <c r="Z633" s="330"/>
      <c r="AA633" s="330"/>
      <c r="AB633" s="330"/>
      <c r="AT633" s="208"/>
      <c r="AU633" s="208"/>
      <c r="AV633" s="216"/>
      <c r="AW633" s="252"/>
      <c r="AX633" s="332"/>
      <c r="AY633" s="255"/>
    </row>
    <row r="634" spans="2:51" s="215" customFormat="1" x14ac:dyDescent="0.25">
      <c r="B634" s="332">
        <v>9.6999999999999993</v>
      </c>
      <c r="C634" s="332">
        <v>84</v>
      </c>
      <c r="D634" s="332">
        <v>9</v>
      </c>
      <c r="E634" s="332">
        <v>6.5</v>
      </c>
      <c r="F634" s="332">
        <v>7.2</v>
      </c>
      <c r="G634" s="332">
        <v>315</v>
      </c>
      <c r="H634" s="332">
        <v>1000.6</v>
      </c>
      <c r="I634" s="332">
        <v>11919</v>
      </c>
      <c r="J634" s="332">
        <v>0.2</v>
      </c>
      <c r="K634" s="332">
        <v>2.2000000000000002</v>
      </c>
      <c r="L634" s="332">
        <v>29.7</v>
      </c>
      <c r="M634" s="332">
        <v>79.7</v>
      </c>
      <c r="N634" s="496">
        <v>172</v>
      </c>
      <c r="O634" s="496">
        <v>11.8</v>
      </c>
      <c r="P634" s="496">
        <v>11.5</v>
      </c>
      <c r="Q634" s="497">
        <v>0.43402777777777801</v>
      </c>
      <c r="R634" s="496"/>
      <c r="S634" s="514">
        <f t="shared" si="33"/>
        <v>2.1000000000000014</v>
      </c>
      <c r="T634" s="513">
        <f t="shared" si="35"/>
        <v>60</v>
      </c>
      <c r="U634" s="501">
        <f t="shared" si="34"/>
        <v>60</v>
      </c>
      <c r="V634" s="503">
        <f t="shared" si="36"/>
        <v>60</v>
      </c>
      <c r="W634" s="514">
        <f t="shared" si="37"/>
        <v>11.8</v>
      </c>
      <c r="X634" s="628" t="str">
        <f t="shared" si="38"/>
        <v/>
      </c>
      <c r="Z634" s="330"/>
      <c r="AA634" s="330"/>
      <c r="AB634" s="330"/>
      <c r="AT634" s="208"/>
      <c r="AU634" s="208"/>
      <c r="AV634" s="216"/>
      <c r="AW634" s="252"/>
      <c r="AX634" s="332"/>
      <c r="AY634" s="255"/>
    </row>
    <row r="635" spans="2:51" s="215" customFormat="1" x14ac:dyDescent="0.25">
      <c r="B635" s="332">
        <v>9.6999999999999993</v>
      </c>
      <c r="C635" s="332">
        <v>85</v>
      </c>
      <c r="D635" s="332">
        <v>9.6999999999999993</v>
      </c>
      <c r="E635" s="332">
        <v>4.7</v>
      </c>
      <c r="F635" s="332">
        <v>5.4</v>
      </c>
      <c r="G635" s="332">
        <v>285</v>
      </c>
      <c r="H635" s="332">
        <v>1000.8</v>
      </c>
      <c r="I635" s="332">
        <v>11144</v>
      </c>
      <c r="J635" s="332">
        <v>0.2</v>
      </c>
      <c r="K635" s="332">
        <v>2.2000000000000002</v>
      </c>
      <c r="L635" s="332">
        <v>29.7</v>
      </c>
      <c r="M635" s="332">
        <v>79.7</v>
      </c>
      <c r="N635" s="496">
        <v>172</v>
      </c>
      <c r="O635" s="496">
        <v>11.6</v>
      </c>
      <c r="P635" s="496">
        <v>11.4</v>
      </c>
      <c r="Q635" s="497">
        <v>0.43472222222222201</v>
      </c>
      <c r="R635" s="496"/>
      <c r="S635" s="514">
        <f t="shared" si="33"/>
        <v>1.9000000000000004</v>
      </c>
      <c r="T635" s="513">
        <f t="shared" si="35"/>
        <v>60</v>
      </c>
      <c r="U635" s="501">
        <f t="shared" si="34"/>
        <v>60</v>
      </c>
      <c r="V635" s="503" t="str">
        <f t="shared" si="36"/>
        <v/>
      </c>
      <c r="W635" s="514">
        <f t="shared" si="37"/>
        <v>11.6</v>
      </c>
      <c r="X635" s="628" t="str">
        <f t="shared" si="38"/>
        <v/>
      </c>
      <c r="Z635" s="330"/>
      <c r="AA635" s="330"/>
      <c r="AB635" s="330"/>
      <c r="AT635" s="208"/>
      <c r="AU635" s="208"/>
      <c r="AV635" s="216"/>
      <c r="AW635" s="252"/>
      <c r="AX635" s="332"/>
      <c r="AY635" s="255"/>
    </row>
    <row r="636" spans="2:51" s="215" customFormat="1" x14ac:dyDescent="0.25">
      <c r="B636" s="332">
        <v>9.6999999999999993</v>
      </c>
      <c r="C636" s="332">
        <v>85</v>
      </c>
      <c r="D636" s="332">
        <v>8.9</v>
      </c>
      <c r="E636" s="332">
        <v>6.8</v>
      </c>
      <c r="F636" s="332">
        <v>9.4</v>
      </c>
      <c r="G636" s="332">
        <v>352</v>
      </c>
      <c r="H636" s="332">
        <v>1000.7</v>
      </c>
      <c r="I636" s="332">
        <v>11315</v>
      </c>
      <c r="J636" s="332">
        <v>0.2</v>
      </c>
      <c r="K636" s="332">
        <v>2.2000000000000002</v>
      </c>
      <c r="L636" s="332">
        <v>29.7</v>
      </c>
      <c r="M636" s="332">
        <v>79.7</v>
      </c>
      <c r="N636" s="496">
        <v>172</v>
      </c>
      <c r="O636" s="496">
        <v>11.5</v>
      </c>
      <c r="P636" s="496">
        <v>11.3</v>
      </c>
      <c r="Q636" s="497">
        <v>0.43541666666666701</v>
      </c>
      <c r="R636" s="496"/>
      <c r="S636" s="514">
        <f t="shared" si="33"/>
        <v>1.8000000000000007</v>
      </c>
      <c r="T636" s="513">
        <f t="shared" si="35"/>
        <v>60</v>
      </c>
      <c r="U636" s="501">
        <f t="shared" si="34"/>
        <v>60</v>
      </c>
      <c r="V636" s="503" t="str">
        <f t="shared" si="36"/>
        <v/>
      </c>
      <c r="W636" s="514">
        <f t="shared" si="37"/>
        <v>11.5</v>
      </c>
      <c r="X636" s="628" t="str">
        <f t="shared" si="38"/>
        <v/>
      </c>
      <c r="Z636" s="330"/>
      <c r="AA636" s="330"/>
      <c r="AB636" s="330"/>
      <c r="AT636" s="208"/>
      <c r="AU636" s="208"/>
      <c r="AV636" s="216"/>
      <c r="AW636" s="252"/>
      <c r="AX636" s="332"/>
      <c r="AY636" s="255"/>
    </row>
    <row r="637" spans="2:51" s="215" customFormat="1" x14ac:dyDescent="0.25">
      <c r="B637" s="332">
        <v>9.6999999999999993</v>
      </c>
      <c r="C637" s="332">
        <v>85</v>
      </c>
      <c r="D637" s="332">
        <v>9</v>
      </c>
      <c r="E637" s="332">
        <v>6.5</v>
      </c>
      <c r="F637" s="332">
        <v>7.2</v>
      </c>
      <c r="G637" s="332">
        <v>299</v>
      </c>
      <c r="H637" s="332">
        <v>1000.8</v>
      </c>
      <c r="I637" s="332">
        <v>12136</v>
      </c>
      <c r="J637" s="332">
        <v>0.2</v>
      </c>
      <c r="K637" s="332">
        <v>2.2000000000000002</v>
      </c>
      <c r="L637" s="332">
        <v>29.7</v>
      </c>
      <c r="M637" s="332">
        <v>79.7</v>
      </c>
      <c r="N637" s="496">
        <v>172</v>
      </c>
      <c r="O637" s="496">
        <v>11.5</v>
      </c>
      <c r="P637" s="496">
        <v>11.2</v>
      </c>
      <c r="Q637" s="497">
        <v>0.43611111111111101</v>
      </c>
      <c r="R637" s="496"/>
      <c r="S637" s="514">
        <f t="shared" si="33"/>
        <v>1.8000000000000007</v>
      </c>
      <c r="T637" s="513">
        <f t="shared" si="35"/>
        <v>60</v>
      </c>
      <c r="U637" s="501">
        <f t="shared" si="34"/>
        <v>60</v>
      </c>
      <c r="V637" s="503" t="str">
        <f t="shared" si="36"/>
        <v/>
      </c>
      <c r="W637" s="514">
        <f t="shared" si="37"/>
        <v>11.5</v>
      </c>
      <c r="X637" s="628" t="str">
        <f t="shared" si="38"/>
        <v/>
      </c>
      <c r="Z637" s="330"/>
      <c r="AA637" s="330"/>
      <c r="AB637" s="330"/>
      <c r="AT637" s="208"/>
      <c r="AU637" s="208"/>
      <c r="AV637" s="216"/>
      <c r="AW637" s="252"/>
      <c r="AX637" s="332"/>
      <c r="AY637" s="255"/>
    </row>
    <row r="638" spans="2:51" s="215" customFormat="1" x14ac:dyDescent="0.25">
      <c r="B638" s="332">
        <v>9.6999999999999993</v>
      </c>
      <c r="C638" s="332">
        <v>85</v>
      </c>
      <c r="D638" s="332">
        <v>8.8000000000000007</v>
      </c>
      <c r="E638" s="332">
        <v>7.2</v>
      </c>
      <c r="F638" s="332">
        <v>11.2</v>
      </c>
      <c r="G638" s="332">
        <v>278</v>
      </c>
      <c r="H638" s="332">
        <v>1001.1</v>
      </c>
      <c r="I638" s="332">
        <v>13066</v>
      </c>
      <c r="J638" s="332">
        <v>0.2</v>
      </c>
      <c r="K638" s="332">
        <v>2.2000000000000002</v>
      </c>
      <c r="L638" s="332">
        <v>29.7</v>
      </c>
      <c r="M638" s="332">
        <v>79.7</v>
      </c>
      <c r="N638" s="496">
        <v>172</v>
      </c>
      <c r="O638" s="496">
        <v>11.4</v>
      </c>
      <c r="P638" s="496">
        <v>11.1</v>
      </c>
      <c r="Q638" s="497">
        <v>0.436805555555556</v>
      </c>
      <c r="R638" s="496"/>
      <c r="S638" s="514">
        <f t="shared" si="33"/>
        <v>1.7000000000000011</v>
      </c>
      <c r="T638" s="513">
        <f t="shared" si="35"/>
        <v>60</v>
      </c>
      <c r="U638" s="501">
        <f t="shared" si="34"/>
        <v>60</v>
      </c>
      <c r="V638" s="503" t="str">
        <f t="shared" si="36"/>
        <v/>
      </c>
      <c r="W638" s="514">
        <f t="shared" si="37"/>
        <v>11.4</v>
      </c>
      <c r="X638" s="628" t="str">
        <f t="shared" si="38"/>
        <v/>
      </c>
      <c r="Z638" s="330"/>
      <c r="AA638" s="330"/>
      <c r="AB638" s="330"/>
      <c r="AT638" s="208"/>
      <c r="AU638" s="208"/>
      <c r="AV638" s="216"/>
      <c r="AW638" s="252"/>
      <c r="AX638" s="332"/>
      <c r="AY638" s="255"/>
    </row>
    <row r="639" spans="2:51" s="215" customFormat="1" x14ac:dyDescent="0.25">
      <c r="B639" s="332">
        <v>9.6999999999999993</v>
      </c>
      <c r="C639" s="332">
        <v>85</v>
      </c>
      <c r="D639" s="332">
        <v>9.3000000000000007</v>
      </c>
      <c r="E639" s="332">
        <v>5.4</v>
      </c>
      <c r="F639" s="332">
        <v>5.4</v>
      </c>
      <c r="G639" s="332">
        <v>331</v>
      </c>
      <c r="H639" s="332">
        <v>1001</v>
      </c>
      <c r="I639" s="332">
        <v>13671</v>
      </c>
      <c r="J639" s="332">
        <v>0.2</v>
      </c>
      <c r="K639" s="332">
        <v>2.2000000000000002</v>
      </c>
      <c r="L639" s="332">
        <v>29.7</v>
      </c>
      <c r="M639" s="332">
        <v>79.7</v>
      </c>
      <c r="N639" s="496">
        <v>172</v>
      </c>
      <c r="O639" s="496">
        <v>11.3</v>
      </c>
      <c r="P639" s="496">
        <v>11.1</v>
      </c>
      <c r="Q639" s="497">
        <v>0.4375</v>
      </c>
      <c r="R639" s="496"/>
      <c r="S639" s="514">
        <f t="shared" si="33"/>
        <v>1.6000000000000014</v>
      </c>
      <c r="T639" s="513">
        <f t="shared" si="35"/>
        <v>60</v>
      </c>
      <c r="U639" s="501">
        <f t="shared" si="34"/>
        <v>60</v>
      </c>
      <c r="V639" s="503" t="str">
        <f t="shared" si="36"/>
        <v/>
      </c>
      <c r="W639" s="514">
        <f t="shared" si="37"/>
        <v>11.3</v>
      </c>
      <c r="X639" s="628" t="str">
        <f t="shared" si="38"/>
        <v/>
      </c>
      <c r="Z639" s="330"/>
      <c r="AA639" s="330"/>
      <c r="AB639" s="330"/>
      <c r="AT639" s="208"/>
      <c r="AU639" s="208"/>
      <c r="AV639" s="216"/>
      <c r="AW639" s="252"/>
      <c r="AX639" s="332"/>
      <c r="AY639" s="255"/>
    </row>
    <row r="640" spans="2:51" s="215" customFormat="1" x14ac:dyDescent="0.25">
      <c r="B640" s="332">
        <v>9.6</v>
      </c>
      <c r="C640" s="332">
        <v>85</v>
      </c>
      <c r="D640" s="332">
        <v>9.6</v>
      </c>
      <c r="E640" s="332">
        <v>4.7</v>
      </c>
      <c r="F640" s="332">
        <v>7.2</v>
      </c>
      <c r="G640" s="332">
        <v>260</v>
      </c>
      <c r="H640" s="332">
        <v>1001.1</v>
      </c>
      <c r="I640" s="332">
        <v>14012</v>
      </c>
      <c r="J640" s="332">
        <v>0.2</v>
      </c>
      <c r="K640" s="332">
        <v>2.2000000000000002</v>
      </c>
      <c r="L640" s="332">
        <v>29.7</v>
      </c>
      <c r="M640" s="332">
        <v>79.7</v>
      </c>
      <c r="N640" s="496">
        <v>172</v>
      </c>
      <c r="O640" s="496">
        <v>11.3</v>
      </c>
      <c r="P640" s="496">
        <v>11</v>
      </c>
      <c r="Q640" s="497">
        <v>0.438194444444444</v>
      </c>
      <c r="R640" s="496"/>
      <c r="S640" s="514">
        <f t="shared" si="33"/>
        <v>1.7000000000000011</v>
      </c>
      <c r="T640" s="513">
        <f t="shared" si="35"/>
        <v>60</v>
      </c>
      <c r="U640" s="501">
        <f t="shared" si="34"/>
        <v>60</v>
      </c>
      <c r="V640" s="503" t="str">
        <f t="shared" si="36"/>
        <v/>
      </c>
      <c r="W640" s="514">
        <f t="shared" si="37"/>
        <v>11.3</v>
      </c>
      <c r="X640" s="628" t="str">
        <f t="shared" si="38"/>
        <v/>
      </c>
      <c r="Z640" s="330"/>
      <c r="AA640" s="330"/>
      <c r="AB640" s="330"/>
      <c r="AT640" s="208"/>
      <c r="AU640" s="208"/>
      <c r="AV640" s="216"/>
      <c r="AW640" s="252"/>
      <c r="AX640" s="332"/>
      <c r="AY640" s="255"/>
    </row>
    <row r="641" spans="2:51" s="215" customFormat="1" x14ac:dyDescent="0.25">
      <c r="B641" s="332">
        <v>9.6</v>
      </c>
      <c r="C641" s="332">
        <v>85</v>
      </c>
      <c r="D641" s="332">
        <v>8.5</v>
      </c>
      <c r="E641" s="332">
        <v>8.3000000000000007</v>
      </c>
      <c r="F641" s="332">
        <v>9.4</v>
      </c>
      <c r="G641" s="332">
        <v>261</v>
      </c>
      <c r="H641" s="332">
        <v>1000.9</v>
      </c>
      <c r="I641" s="332">
        <v>13407</v>
      </c>
      <c r="J641" s="332">
        <v>0.2</v>
      </c>
      <c r="K641" s="332">
        <v>2.2000000000000002</v>
      </c>
      <c r="L641" s="332">
        <v>29.7</v>
      </c>
      <c r="M641" s="332">
        <v>79.7</v>
      </c>
      <c r="N641" s="496">
        <v>172</v>
      </c>
      <c r="O641" s="496">
        <v>11.2</v>
      </c>
      <c r="P641" s="496">
        <v>11</v>
      </c>
      <c r="Q641" s="497">
        <v>0.43888888888888899</v>
      </c>
      <c r="R641" s="496"/>
      <c r="S641" s="514">
        <f t="shared" si="33"/>
        <v>1.5999999999999996</v>
      </c>
      <c r="T641" s="513">
        <f t="shared" si="35"/>
        <v>60</v>
      </c>
      <c r="U641" s="501">
        <f t="shared" si="34"/>
        <v>60</v>
      </c>
      <c r="V641" s="503" t="str">
        <f t="shared" si="36"/>
        <v/>
      </c>
      <c r="W641" s="514">
        <f t="shared" si="37"/>
        <v>11.2</v>
      </c>
      <c r="X641" s="628" t="str">
        <f t="shared" si="38"/>
        <v/>
      </c>
      <c r="Z641" s="330"/>
      <c r="AA641" s="330"/>
      <c r="AB641" s="330"/>
      <c r="AT641" s="208"/>
      <c r="AU641" s="208"/>
      <c r="AV641" s="216"/>
      <c r="AW641" s="252"/>
      <c r="AX641" s="332"/>
      <c r="AY641" s="255"/>
    </row>
    <row r="642" spans="2:51" s="215" customFormat="1" x14ac:dyDescent="0.25">
      <c r="B642" s="332">
        <v>9.6</v>
      </c>
      <c r="C642" s="332">
        <v>86</v>
      </c>
      <c r="D642" s="332">
        <v>9.6</v>
      </c>
      <c r="E642" s="332">
        <v>2.9</v>
      </c>
      <c r="F642" s="332">
        <v>3.6</v>
      </c>
      <c r="G642" s="332">
        <v>338</v>
      </c>
      <c r="H642" s="332">
        <v>1001.2</v>
      </c>
      <c r="I642" s="332">
        <v>13516</v>
      </c>
      <c r="J642" s="332">
        <v>0.2</v>
      </c>
      <c r="K642" s="332">
        <v>2.2000000000000002</v>
      </c>
      <c r="L642" s="332">
        <v>29.7</v>
      </c>
      <c r="M642" s="332">
        <v>79.7</v>
      </c>
      <c r="N642" s="496">
        <v>172</v>
      </c>
      <c r="O642" s="496">
        <v>11.2</v>
      </c>
      <c r="P642" s="496">
        <v>10.9</v>
      </c>
      <c r="Q642" s="497">
        <v>0.43958333333333299</v>
      </c>
      <c r="R642" s="496"/>
      <c r="S642" s="514">
        <f t="shared" si="33"/>
        <v>1.5999999999999996</v>
      </c>
      <c r="T642" s="513">
        <f t="shared" si="35"/>
        <v>60</v>
      </c>
      <c r="U642" s="501">
        <f t="shared" si="34"/>
        <v>60</v>
      </c>
      <c r="V642" s="503" t="str">
        <f t="shared" si="36"/>
        <v/>
      </c>
      <c r="W642" s="514">
        <f t="shared" si="37"/>
        <v>11.2</v>
      </c>
      <c r="X642" s="628" t="str">
        <f t="shared" si="38"/>
        <v/>
      </c>
      <c r="Z642" s="330"/>
      <c r="AA642" s="330"/>
      <c r="AB642" s="330"/>
      <c r="AT642" s="208"/>
      <c r="AU642" s="208"/>
      <c r="AV642" s="216"/>
      <c r="AW642" s="252"/>
      <c r="AX642" s="332"/>
      <c r="AY642" s="255"/>
    </row>
    <row r="643" spans="2:51" s="215" customFormat="1" x14ac:dyDescent="0.25">
      <c r="B643" s="332">
        <v>9.6</v>
      </c>
      <c r="C643" s="332">
        <v>86</v>
      </c>
      <c r="D643" s="332">
        <v>9.6</v>
      </c>
      <c r="E643" s="332">
        <v>2.2000000000000002</v>
      </c>
      <c r="F643" s="332">
        <v>3.6</v>
      </c>
      <c r="G643" s="332">
        <v>308</v>
      </c>
      <c r="H643" s="332">
        <v>1001.1</v>
      </c>
      <c r="I643" s="332">
        <v>14446</v>
      </c>
      <c r="J643" s="332">
        <v>0.2</v>
      </c>
      <c r="K643" s="332">
        <v>2.2000000000000002</v>
      </c>
      <c r="L643" s="332">
        <v>29.7</v>
      </c>
      <c r="M643" s="332">
        <v>79.7</v>
      </c>
      <c r="N643" s="496">
        <v>172</v>
      </c>
      <c r="O643" s="496">
        <v>11.2</v>
      </c>
      <c r="P643" s="496">
        <v>10.9</v>
      </c>
      <c r="Q643" s="497">
        <v>0.44027777777777799</v>
      </c>
      <c r="R643" s="496"/>
      <c r="S643" s="514">
        <f t="shared" si="33"/>
        <v>1.5999999999999996</v>
      </c>
      <c r="T643" s="513">
        <f t="shared" si="35"/>
        <v>60</v>
      </c>
      <c r="U643" s="501">
        <f t="shared" si="34"/>
        <v>60</v>
      </c>
      <c r="V643" s="503" t="str">
        <f t="shared" si="36"/>
        <v/>
      </c>
      <c r="W643" s="514">
        <f t="shared" si="37"/>
        <v>11.2</v>
      </c>
      <c r="X643" s="628" t="str">
        <f t="shared" si="38"/>
        <v/>
      </c>
      <c r="Z643" s="330"/>
      <c r="AA643" s="330"/>
      <c r="AB643" s="330"/>
      <c r="AT643" s="208"/>
      <c r="AU643" s="208"/>
      <c r="AV643" s="216"/>
      <c r="AW643" s="252"/>
      <c r="AX643" s="332"/>
      <c r="AY643" s="255"/>
    </row>
    <row r="644" spans="2:51" s="215" customFormat="1" x14ac:dyDescent="0.25">
      <c r="B644" s="332">
        <v>9.6</v>
      </c>
      <c r="C644" s="332">
        <v>86</v>
      </c>
      <c r="D644" s="332">
        <v>8.5</v>
      </c>
      <c r="E644" s="332">
        <v>8.3000000000000007</v>
      </c>
      <c r="F644" s="332">
        <v>13</v>
      </c>
      <c r="G644" s="332">
        <v>326</v>
      </c>
      <c r="H644" s="332">
        <v>1001.2</v>
      </c>
      <c r="I644" s="332">
        <v>17251</v>
      </c>
      <c r="J644" s="332">
        <v>0.2</v>
      </c>
      <c r="K644" s="332">
        <v>2.2000000000000002</v>
      </c>
      <c r="L644" s="332">
        <v>29.7</v>
      </c>
      <c r="M644" s="332">
        <v>79.7</v>
      </c>
      <c r="N644" s="496">
        <v>172</v>
      </c>
      <c r="O644" s="496">
        <v>11.2</v>
      </c>
      <c r="P644" s="496">
        <v>10.9</v>
      </c>
      <c r="Q644" s="497">
        <v>0.44097222222222199</v>
      </c>
      <c r="R644" s="496"/>
      <c r="S644" s="514">
        <f t="shared" si="33"/>
        <v>1.5999999999999996</v>
      </c>
      <c r="T644" s="513">
        <f t="shared" si="35"/>
        <v>60</v>
      </c>
      <c r="U644" s="501">
        <f t="shared" si="34"/>
        <v>60</v>
      </c>
      <c r="V644" s="503" t="str">
        <f t="shared" si="36"/>
        <v/>
      </c>
      <c r="W644" s="514">
        <f t="shared" si="37"/>
        <v>11.2</v>
      </c>
      <c r="X644" s="628" t="str">
        <f t="shared" si="38"/>
        <v/>
      </c>
      <c r="Z644" s="330"/>
      <c r="AA644" s="330"/>
      <c r="AB644" s="330"/>
      <c r="AT644" s="208"/>
      <c r="AU644" s="208"/>
      <c r="AV644" s="216"/>
      <c r="AW644" s="252"/>
      <c r="AX644" s="332"/>
      <c r="AY644" s="255"/>
    </row>
    <row r="645" spans="2:51" s="215" customFormat="1" x14ac:dyDescent="0.25">
      <c r="B645" s="332">
        <v>9.6</v>
      </c>
      <c r="C645" s="332">
        <v>85</v>
      </c>
      <c r="D645" s="332">
        <v>8.6</v>
      </c>
      <c r="E645" s="332">
        <v>7.6</v>
      </c>
      <c r="F645" s="332">
        <v>13</v>
      </c>
      <c r="G645" s="332">
        <v>324</v>
      </c>
      <c r="H645" s="332">
        <v>1001.3</v>
      </c>
      <c r="I645" s="332">
        <v>20987</v>
      </c>
      <c r="J645" s="332">
        <v>0.2</v>
      </c>
      <c r="K645" s="332">
        <v>2.2000000000000002</v>
      </c>
      <c r="L645" s="332">
        <v>29.7</v>
      </c>
      <c r="M645" s="332">
        <v>79.7</v>
      </c>
      <c r="N645" s="496">
        <v>172</v>
      </c>
      <c r="O645" s="496">
        <v>11.2</v>
      </c>
      <c r="P645" s="496">
        <v>10.8</v>
      </c>
      <c r="Q645" s="497">
        <v>0.44166666666666698</v>
      </c>
      <c r="R645" s="496"/>
      <c r="S645" s="514">
        <f t="shared" si="33"/>
        <v>1.5999999999999996</v>
      </c>
      <c r="T645" s="513">
        <f t="shared" si="35"/>
        <v>60</v>
      </c>
      <c r="U645" s="501">
        <f t="shared" si="34"/>
        <v>60</v>
      </c>
      <c r="V645" s="503" t="str">
        <f t="shared" si="36"/>
        <v/>
      </c>
      <c r="W645" s="514">
        <f t="shared" si="37"/>
        <v>11.2</v>
      </c>
      <c r="X645" s="628" t="str">
        <f t="shared" si="38"/>
        <v/>
      </c>
      <c r="Z645" s="330"/>
      <c r="AA645" s="330"/>
      <c r="AB645" s="330"/>
      <c r="AT645" s="208"/>
      <c r="AU645" s="208"/>
      <c r="AV645" s="216"/>
      <c r="AW645" s="252"/>
      <c r="AX645" s="332"/>
      <c r="AY645" s="255"/>
    </row>
    <row r="646" spans="2:51" s="215" customFormat="1" x14ac:dyDescent="0.25">
      <c r="B646" s="332">
        <v>9.5</v>
      </c>
      <c r="C646" s="332">
        <v>85</v>
      </c>
      <c r="D646" s="332">
        <v>9.5</v>
      </c>
      <c r="E646" s="332">
        <v>4.7</v>
      </c>
      <c r="F646" s="332">
        <v>5.4</v>
      </c>
      <c r="G646" s="332">
        <v>336</v>
      </c>
      <c r="H646" s="332">
        <v>1001.2</v>
      </c>
      <c r="I646" s="332">
        <v>23296</v>
      </c>
      <c r="J646" s="332">
        <v>0.2</v>
      </c>
      <c r="K646" s="332">
        <v>2.2000000000000002</v>
      </c>
      <c r="L646" s="332">
        <v>29.7</v>
      </c>
      <c r="M646" s="332">
        <v>79.7</v>
      </c>
      <c r="N646" s="496">
        <v>172</v>
      </c>
      <c r="O646" s="496">
        <v>11.2</v>
      </c>
      <c r="P646" s="496">
        <v>10.8</v>
      </c>
      <c r="Q646" s="497">
        <v>0.44236111111111098</v>
      </c>
      <c r="R646" s="496"/>
      <c r="S646" s="514">
        <f t="shared" si="33"/>
        <v>1.6999999999999993</v>
      </c>
      <c r="T646" s="513">
        <f t="shared" si="35"/>
        <v>60</v>
      </c>
      <c r="U646" s="501">
        <f t="shared" si="34"/>
        <v>60</v>
      </c>
      <c r="V646" s="503" t="str">
        <f t="shared" si="36"/>
        <v/>
      </c>
      <c r="W646" s="514">
        <f t="shared" si="37"/>
        <v>11.2</v>
      </c>
      <c r="X646" s="628" t="str">
        <f t="shared" si="38"/>
        <v/>
      </c>
      <c r="Z646" s="330"/>
      <c r="AA646" s="330"/>
      <c r="AB646" s="330"/>
      <c r="AT646" s="208"/>
      <c r="AU646" s="208"/>
      <c r="AV646" s="216"/>
      <c r="AW646" s="252"/>
      <c r="AX646" s="332"/>
      <c r="AY646" s="255"/>
    </row>
    <row r="647" spans="2:51" s="215" customFormat="1" x14ac:dyDescent="0.25">
      <c r="B647" s="332">
        <v>9.5</v>
      </c>
      <c r="C647" s="332">
        <v>86</v>
      </c>
      <c r="D647" s="332">
        <v>8.6</v>
      </c>
      <c r="E647" s="332">
        <v>7.2</v>
      </c>
      <c r="F647" s="332">
        <v>11.2</v>
      </c>
      <c r="G647" s="332">
        <v>318</v>
      </c>
      <c r="H647" s="332">
        <v>1001.1</v>
      </c>
      <c r="I647" s="332">
        <v>22149</v>
      </c>
      <c r="J647" s="332">
        <v>0.2</v>
      </c>
      <c r="K647" s="332">
        <v>2.2000000000000002</v>
      </c>
      <c r="L647" s="332">
        <v>29.7</v>
      </c>
      <c r="M647" s="332">
        <v>79.7</v>
      </c>
      <c r="N647" s="496">
        <v>172</v>
      </c>
      <c r="O647" s="496">
        <v>11.2</v>
      </c>
      <c r="P647" s="496">
        <v>10.8</v>
      </c>
      <c r="Q647" s="497">
        <v>0.44305555555555598</v>
      </c>
      <c r="R647" s="496"/>
      <c r="S647" s="514">
        <f t="shared" si="33"/>
        <v>1.6999999999999993</v>
      </c>
      <c r="T647" s="513">
        <f t="shared" si="35"/>
        <v>60</v>
      </c>
      <c r="U647" s="501">
        <f t="shared" si="34"/>
        <v>60</v>
      </c>
      <c r="V647" s="503" t="str">
        <f t="shared" si="36"/>
        <v/>
      </c>
      <c r="W647" s="514">
        <f t="shared" si="37"/>
        <v>11.2</v>
      </c>
      <c r="X647" s="628" t="str">
        <f t="shared" si="38"/>
        <v/>
      </c>
      <c r="Z647" s="330"/>
      <c r="AA647" s="330"/>
      <c r="AB647" s="330"/>
      <c r="AT647" s="208"/>
      <c r="AU647" s="208"/>
      <c r="AV647" s="216"/>
      <c r="AW647" s="252"/>
      <c r="AX647" s="332"/>
      <c r="AY647" s="255"/>
    </row>
    <row r="648" spans="2:51" s="215" customFormat="1" x14ac:dyDescent="0.25">
      <c r="B648" s="332">
        <v>9.6</v>
      </c>
      <c r="C648" s="332">
        <v>85</v>
      </c>
      <c r="D648" s="332">
        <v>9.6</v>
      </c>
      <c r="E648" s="332">
        <v>4.7</v>
      </c>
      <c r="F648" s="332">
        <v>5.4</v>
      </c>
      <c r="G648" s="332">
        <v>1</v>
      </c>
      <c r="H648" s="332">
        <v>1001.4</v>
      </c>
      <c r="I648" s="332">
        <v>21049</v>
      </c>
      <c r="J648" s="332">
        <v>0.2</v>
      </c>
      <c r="K648" s="332">
        <v>2.2000000000000002</v>
      </c>
      <c r="L648" s="332">
        <v>29.7</v>
      </c>
      <c r="M648" s="332">
        <v>79.7</v>
      </c>
      <c r="N648" s="496">
        <v>172</v>
      </c>
      <c r="O648" s="496">
        <v>11.3</v>
      </c>
      <c r="P648" s="496">
        <v>10.7</v>
      </c>
      <c r="Q648" s="497">
        <v>0.44374999999999998</v>
      </c>
      <c r="R648" s="496"/>
      <c r="S648" s="514">
        <f t="shared" si="33"/>
        <v>1.7000000000000011</v>
      </c>
      <c r="T648" s="513">
        <f t="shared" si="35"/>
        <v>60</v>
      </c>
      <c r="U648" s="501">
        <f t="shared" si="34"/>
        <v>60</v>
      </c>
      <c r="V648" s="503" t="str">
        <f t="shared" si="36"/>
        <v/>
      </c>
      <c r="W648" s="514">
        <f t="shared" si="37"/>
        <v>11.3</v>
      </c>
      <c r="X648" s="628" t="str">
        <f t="shared" si="38"/>
        <v/>
      </c>
      <c r="Z648" s="330"/>
      <c r="AA648" s="330"/>
      <c r="AB648" s="330"/>
      <c r="AT648" s="208"/>
      <c r="AU648" s="208"/>
      <c r="AV648" s="216"/>
      <c r="AW648" s="252"/>
      <c r="AX648" s="332"/>
      <c r="AY648" s="255"/>
    </row>
    <row r="649" spans="2:51" s="215" customFormat="1" x14ac:dyDescent="0.25">
      <c r="B649" s="332">
        <v>9.6999999999999993</v>
      </c>
      <c r="C649" s="332">
        <v>85</v>
      </c>
      <c r="D649" s="332">
        <v>8.6999999999999993</v>
      </c>
      <c r="E649" s="332">
        <v>7.6</v>
      </c>
      <c r="F649" s="332">
        <v>13</v>
      </c>
      <c r="G649" s="332">
        <v>301</v>
      </c>
      <c r="H649" s="332">
        <v>1001.2</v>
      </c>
      <c r="I649" s="332">
        <v>17143</v>
      </c>
      <c r="J649" s="332">
        <v>0.2</v>
      </c>
      <c r="K649" s="332">
        <v>2.2000000000000002</v>
      </c>
      <c r="L649" s="332">
        <v>29.7</v>
      </c>
      <c r="M649" s="332">
        <v>79.7</v>
      </c>
      <c r="N649" s="496">
        <v>172</v>
      </c>
      <c r="O649" s="496">
        <v>11.4</v>
      </c>
      <c r="P649" s="496">
        <v>10.7</v>
      </c>
      <c r="Q649" s="497">
        <v>0.44444444444444398</v>
      </c>
      <c r="R649" s="496"/>
      <c r="S649" s="514">
        <f t="shared" ref="S649:S712" si="39">O649-B649</f>
        <v>1.7000000000000011</v>
      </c>
      <c r="T649" s="513">
        <f t="shared" si="35"/>
        <v>60</v>
      </c>
      <c r="U649" s="501">
        <f t="shared" si="34"/>
        <v>60</v>
      </c>
      <c r="V649" s="503" t="str">
        <f t="shared" si="36"/>
        <v/>
      </c>
      <c r="W649" s="514">
        <f t="shared" si="37"/>
        <v>11.4</v>
      </c>
      <c r="X649" s="628" t="str">
        <f t="shared" si="38"/>
        <v/>
      </c>
      <c r="Z649" s="330"/>
      <c r="AA649" s="330"/>
      <c r="AB649" s="330"/>
      <c r="AT649" s="208"/>
      <c r="AU649" s="208"/>
      <c r="AV649" s="216"/>
      <c r="AW649" s="252"/>
      <c r="AX649" s="332"/>
      <c r="AY649" s="255"/>
    </row>
    <row r="650" spans="2:51" s="215" customFormat="1" x14ac:dyDescent="0.25">
      <c r="B650" s="332">
        <v>9.6999999999999993</v>
      </c>
      <c r="C650" s="332">
        <v>86</v>
      </c>
      <c r="D650" s="332">
        <v>9.1</v>
      </c>
      <c r="E650" s="332">
        <v>6.1</v>
      </c>
      <c r="F650" s="332">
        <v>7.2</v>
      </c>
      <c r="G650" s="332">
        <v>344</v>
      </c>
      <c r="H650" s="332">
        <v>1001.3</v>
      </c>
      <c r="I650" s="332">
        <v>14012</v>
      </c>
      <c r="J650" s="332">
        <v>0.2</v>
      </c>
      <c r="K650" s="332">
        <v>2.2000000000000002</v>
      </c>
      <c r="L650" s="332">
        <v>29.7</v>
      </c>
      <c r="M650" s="332">
        <v>79.7</v>
      </c>
      <c r="N650" s="496">
        <v>172</v>
      </c>
      <c r="O650" s="496">
        <v>11.5</v>
      </c>
      <c r="P650" s="496">
        <v>10.7</v>
      </c>
      <c r="Q650" s="497">
        <v>0.44513888888888897</v>
      </c>
      <c r="R650" s="496"/>
      <c r="S650" s="514">
        <f t="shared" si="39"/>
        <v>1.8000000000000007</v>
      </c>
      <c r="T650" s="513">
        <f t="shared" si="35"/>
        <v>60</v>
      </c>
      <c r="U650" s="501">
        <f t="shared" si="34"/>
        <v>60</v>
      </c>
      <c r="V650" s="503" t="str">
        <f t="shared" si="36"/>
        <v/>
      </c>
      <c r="W650" s="514">
        <f t="shared" si="37"/>
        <v>11.5</v>
      </c>
      <c r="X650" s="628" t="str">
        <f t="shared" si="38"/>
        <v/>
      </c>
      <c r="Z650" s="330"/>
      <c r="AA650" s="330"/>
      <c r="AB650" s="330"/>
      <c r="AT650" s="208"/>
      <c r="AU650" s="208"/>
      <c r="AV650" s="216"/>
      <c r="AW650" s="252"/>
      <c r="AX650" s="332"/>
      <c r="AY650" s="255"/>
    </row>
    <row r="651" spans="2:51" s="215" customFormat="1" x14ac:dyDescent="0.25">
      <c r="B651" s="332">
        <v>9.6999999999999993</v>
      </c>
      <c r="C651" s="332">
        <v>86</v>
      </c>
      <c r="D651" s="332">
        <v>9.6999999999999993</v>
      </c>
      <c r="E651" s="332">
        <v>2.9</v>
      </c>
      <c r="F651" s="332">
        <v>3.6</v>
      </c>
      <c r="G651" s="332">
        <v>292</v>
      </c>
      <c r="H651" s="332">
        <v>1001.4</v>
      </c>
      <c r="I651" s="332">
        <v>16647</v>
      </c>
      <c r="J651" s="332">
        <v>0.2</v>
      </c>
      <c r="K651" s="332">
        <v>2.2000000000000002</v>
      </c>
      <c r="L651" s="332">
        <v>29.7</v>
      </c>
      <c r="M651" s="332">
        <v>79.7</v>
      </c>
      <c r="N651" s="496">
        <v>172</v>
      </c>
      <c r="O651" s="496">
        <v>11.6</v>
      </c>
      <c r="P651" s="496">
        <v>10.8</v>
      </c>
      <c r="Q651" s="497">
        <v>0.44583333333333303</v>
      </c>
      <c r="R651" s="496"/>
      <c r="S651" s="514">
        <f t="shared" si="39"/>
        <v>1.9000000000000004</v>
      </c>
      <c r="T651" s="513">
        <f t="shared" si="35"/>
        <v>60</v>
      </c>
      <c r="U651" s="501">
        <f t="shared" ref="U651:U714" si="40">IF(J651&gt;0,60,"")</f>
        <v>60</v>
      </c>
      <c r="V651" s="503" t="str">
        <f t="shared" si="36"/>
        <v/>
      </c>
      <c r="W651" s="514">
        <f t="shared" si="37"/>
        <v>11.6</v>
      </c>
      <c r="X651" s="628" t="str">
        <f t="shared" si="38"/>
        <v/>
      </c>
      <c r="Z651" s="330"/>
      <c r="AA651" s="330"/>
      <c r="AB651" s="330"/>
      <c r="AT651" s="208"/>
      <c r="AU651" s="208"/>
      <c r="AV651" s="216"/>
      <c r="AW651" s="252"/>
      <c r="AX651" s="332"/>
      <c r="AY651" s="255"/>
    </row>
    <row r="652" spans="2:51" s="215" customFormat="1" x14ac:dyDescent="0.25">
      <c r="B652" s="332">
        <v>9.6999999999999993</v>
      </c>
      <c r="C652" s="332">
        <v>86</v>
      </c>
      <c r="D652" s="332">
        <v>9.6999999999999993</v>
      </c>
      <c r="E652" s="332">
        <v>1.4</v>
      </c>
      <c r="F652" s="332">
        <v>1.8</v>
      </c>
      <c r="G652" s="332">
        <v>357</v>
      </c>
      <c r="H652" s="332">
        <v>1001.6</v>
      </c>
      <c r="I652" s="332">
        <v>19499</v>
      </c>
      <c r="J652" s="332">
        <v>0.2</v>
      </c>
      <c r="K652" s="332">
        <v>2.2000000000000002</v>
      </c>
      <c r="L652" s="332">
        <v>29.7</v>
      </c>
      <c r="M652" s="332">
        <v>79.7</v>
      </c>
      <c r="N652" s="496">
        <v>172</v>
      </c>
      <c r="O652" s="496">
        <v>11.7</v>
      </c>
      <c r="P652" s="496">
        <v>10.8</v>
      </c>
      <c r="Q652" s="497">
        <v>0.44652777777777802</v>
      </c>
      <c r="R652" s="496"/>
      <c r="S652" s="514">
        <f t="shared" si="39"/>
        <v>2</v>
      </c>
      <c r="T652" s="513">
        <f t="shared" si="35"/>
        <v>60</v>
      </c>
      <c r="U652" s="501">
        <f t="shared" si="40"/>
        <v>60</v>
      </c>
      <c r="V652" s="503" t="str">
        <f t="shared" si="36"/>
        <v/>
      </c>
      <c r="W652" s="514">
        <f t="shared" si="37"/>
        <v>11.7</v>
      </c>
      <c r="X652" s="628" t="str">
        <f t="shared" si="38"/>
        <v/>
      </c>
      <c r="Z652" s="330"/>
      <c r="AA652" s="330"/>
      <c r="AB652" s="330"/>
      <c r="AT652" s="208"/>
      <c r="AU652" s="208"/>
      <c r="AV652" s="216"/>
      <c r="AW652" s="252"/>
      <c r="AX652" s="332"/>
      <c r="AY652" s="255"/>
    </row>
    <row r="653" spans="2:51" s="215" customFormat="1" x14ac:dyDescent="0.25">
      <c r="B653" s="332">
        <v>9.6999999999999993</v>
      </c>
      <c r="C653" s="332">
        <v>86</v>
      </c>
      <c r="D653" s="332">
        <v>9.3000000000000007</v>
      </c>
      <c r="E653" s="332">
        <v>5.4</v>
      </c>
      <c r="F653" s="332">
        <v>5.4</v>
      </c>
      <c r="G653" s="332">
        <v>244</v>
      </c>
      <c r="H653" s="332">
        <v>1001.7</v>
      </c>
      <c r="I653" s="332">
        <v>17747</v>
      </c>
      <c r="J653" s="332">
        <v>0.2</v>
      </c>
      <c r="K653" s="332">
        <v>2.2000000000000002</v>
      </c>
      <c r="L653" s="332">
        <v>29.7</v>
      </c>
      <c r="M653" s="332">
        <v>79.7</v>
      </c>
      <c r="N653" s="496">
        <v>172</v>
      </c>
      <c r="O653" s="496">
        <v>11.8</v>
      </c>
      <c r="P653" s="496">
        <v>10.8</v>
      </c>
      <c r="Q653" s="497">
        <v>0.44722222222222202</v>
      </c>
      <c r="R653" s="496"/>
      <c r="S653" s="514">
        <f t="shared" si="39"/>
        <v>2.1000000000000014</v>
      </c>
      <c r="T653" s="513">
        <f t="shared" si="35"/>
        <v>60</v>
      </c>
      <c r="U653" s="501">
        <f t="shared" si="40"/>
        <v>60</v>
      </c>
      <c r="V653" s="503">
        <f t="shared" si="36"/>
        <v>60</v>
      </c>
      <c r="W653" s="514">
        <f t="shared" si="37"/>
        <v>11.8</v>
      </c>
      <c r="X653" s="628" t="str">
        <f t="shared" si="38"/>
        <v/>
      </c>
      <c r="Z653" s="330"/>
      <c r="AA653" s="330"/>
      <c r="AB653" s="330"/>
      <c r="AT653" s="208"/>
      <c r="AU653" s="208"/>
      <c r="AV653" s="216"/>
      <c r="AW653" s="252"/>
      <c r="AX653" s="332"/>
      <c r="AY653" s="255"/>
    </row>
    <row r="654" spans="2:51" s="215" customFormat="1" x14ac:dyDescent="0.25">
      <c r="B654" s="332">
        <v>9.6999999999999993</v>
      </c>
      <c r="C654" s="332">
        <v>85</v>
      </c>
      <c r="D654" s="332">
        <v>8.6</v>
      </c>
      <c r="E654" s="332">
        <v>7.9</v>
      </c>
      <c r="F654" s="332">
        <v>9.4</v>
      </c>
      <c r="G654" s="332">
        <v>298</v>
      </c>
      <c r="H654" s="332">
        <v>1001.7</v>
      </c>
      <c r="I654" s="332">
        <v>19235</v>
      </c>
      <c r="J654" s="332">
        <v>0.2</v>
      </c>
      <c r="K654" s="332">
        <v>2.2000000000000002</v>
      </c>
      <c r="L654" s="332">
        <v>29.7</v>
      </c>
      <c r="M654" s="332">
        <v>79.7</v>
      </c>
      <c r="N654" s="496">
        <v>172</v>
      </c>
      <c r="O654" s="496">
        <v>11.8</v>
      </c>
      <c r="P654" s="496">
        <v>10.8</v>
      </c>
      <c r="Q654" s="497">
        <v>0.44791666666666702</v>
      </c>
      <c r="R654" s="496"/>
      <c r="S654" s="514">
        <f t="shared" si="39"/>
        <v>2.1000000000000014</v>
      </c>
      <c r="T654" s="513">
        <f t="shared" si="35"/>
        <v>60</v>
      </c>
      <c r="U654" s="501">
        <f t="shared" si="40"/>
        <v>60</v>
      </c>
      <c r="V654" s="503">
        <f t="shared" si="36"/>
        <v>60</v>
      </c>
      <c r="W654" s="514">
        <f t="shared" si="37"/>
        <v>11.8</v>
      </c>
      <c r="X654" s="628" t="str">
        <f t="shared" si="38"/>
        <v/>
      </c>
      <c r="Z654" s="330"/>
      <c r="AA654" s="330"/>
      <c r="AB654" s="330"/>
      <c r="AT654" s="208"/>
      <c r="AU654" s="208"/>
      <c r="AV654" s="216"/>
      <c r="AW654" s="252"/>
      <c r="AX654" s="332"/>
      <c r="AY654" s="255"/>
    </row>
    <row r="655" spans="2:51" s="215" customFormat="1" x14ac:dyDescent="0.25">
      <c r="B655" s="332">
        <v>9.6999999999999993</v>
      </c>
      <c r="C655" s="332">
        <v>85</v>
      </c>
      <c r="D655" s="332">
        <v>9</v>
      </c>
      <c r="E655" s="332">
        <v>6.5</v>
      </c>
      <c r="F655" s="332">
        <v>9.4</v>
      </c>
      <c r="G655" s="332">
        <v>242</v>
      </c>
      <c r="H655" s="332">
        <v>1001.6</v>
      </c>
      <c r="I655" s="332">
        <v>18073</v>
      </c>
      <c r="J655" s="332">
        <v>0</v>
      </c>
      <c r="K655" s="332">
        <v>2.2000000000000002</v>
      </c>
      <c r="L655" s="332">
        <v>29.7</v>
      </c>
      <c r="M655" s="332">
        <v>79.7</v>
      </c>
      <c r="N655" s="496">
        <v>172</v>
      </c>
      <c r="O655" s="496">
        <v>11.9</v>
      </c>
      <c r="P655" s="496">
        <v>10.8</v>
      </c>
      <c r="Q655" s="497">
        <v>0.44861111111111102</v>
      </c>
      <c r="R655" s="496"/>
      <c r="S655" s="514">
        <f t="shared" si="39"/>
        <v>2.2000000000000011</v>
      </c>
      <c r="T655" s="513">
        <f t="shared" si="35"/>
        <v>60</v>
      </c>
      <c r="U655" s="501" t="str">
        <f t="shared" si="40"/>
        <v/>
      </c>
      <c r="V655" s="503">
        <f t="shared" si="36"/>
        <v>60</v>
      </c>
      <c r="W655" s="514">
        <f t="shared" si="37"/>
        <v>11.9</v>
      </c>
      <c r="X655" s="628" t="str">
        <f t="shared" si="38"/>
        <v/>
      </c>
      <c r="Z655" s="330"/>
      <c r="AA655" s="330"/>
      <c r="AB655" s="330"/>
      <c r="AT655" s="208"/>
      <c r="AU655" s="208"/>
      <c r="AV655" s="216"/>
      <c r="AW655" s="252"/>
      <c r="AX655" s="332"/>
      <c r="AY655" s="255"/>
    </row>
    <row r="656" spans="2:51" s="215" customFormat="1" x14ac:dyDescent="0.25">
      <c r="B656" s="332">
        <v>9.6</v>
      </c>
      <c r="C656" s="332">
        <v>85</v>
      </c>
      <c r="D656" s="332">
        <v>8.5</v>
      </c>
      <c r="E656" s="332">
        <v>7.9</v>
      </c>
      <c r="F656" s="332">
        <v>11.2</v>
      </c>
      <c r="G656" s="332">
        <v>294</v>
      </c>
      <c r="H656" s="332">
        <v>1001.8</v>
      </c>
      <c r="I656" s="332">
        <v>15267</v>
      </c>
      <c r="J656" s="332">
        <v>0</v>
      </c>
      <c r="K656" s="332">
        <v>2.2000000000000002</v>
      </c>
      <c r="L656" s="332">
        <v>29.7</v>
      </c>
      <c r="M656" s="332">
        <v>79.7</v>
      </c>
      <c r="N656" s="496">
        <v>172</v>
      </c>
      <c r="O656" s="496">
        <v>12</v>
      </c>
      <c r="P656" s="496">
        <v>10.8</v>
      </c>
      <c r="Q656" s="497">
        <v>0.44930555555555601</v>
      </c>
      <c r="R656" s="496"/>
      <c r="S656" s="514">
        <f t="shared" si="39"/>
        <v>2.4000000000000004</v>
      </c>
      <c r="T656" s="513">
        <f t="shared" si="35"/>
        <v>60</v>
      </c>
      <c r="U656" s="501" t="str">
        <f t="shared" si="40"/>
        <v/>
      </c>
      <c r="V656" s="503">
        <f t="shared" si="36"/>
        <v>60</v>
      </c>
      <c r="W656" s="514">
        <f t="shared" si="37"/>
        <v>12</v>
      </c>
      <c r="X656" s="628" t="str">
        <f t="shared" si="38"/>
        <v/>
      </c>
      <c r="Z656" s="330"/>
      <c r="AA656" s="330"/>
      <c r="AB656" s="330"/>
      <c r="AT656" s="208"/>
      <c r="AU656" s="208"/>
      <c r="AV656" s="216"/>
      <c r="AW656" s="252"/>
      <c r="AX656" s="332"/>
      <c r="AY656" s="255"/>
    </row>
    <row r="657" spans="2:51" s="215" customFormat="1" x14ac:dyDescent="0.25">
      <c r="B657" s="332">
        <v>9.6</v>
      </c>
      <c r="C657" s="332">
        <v>85</v>
      </c>
      <c r="D657" s="332">
        <v>8.8000000000000007</v>
      </c>
      <c r="E657" s="332">
        <v>6.5</v>
      </c>
      <c r="F657" s="332">
        <v>9.4</v>
      </c>
      <c r="G657" s="332">
        <v>298</v>
      </c>
      <c r="H657" s="332">
        <v>1001.9</v>
      </c>
      <c r="I657" s="332">
        <v>14058</v>
      </c>
      <c r="J657" s="332">
        <v>0</v>
      </c>
      <c r="K657" s="332">
        <v>2.2000000000000002</v>
      </c>
      <c r="L657" s="332">
        <v>29.7</v>
      </c>
      <c r="M657" s="332">
        <v>79.7</v>
      </c>
      <c r="N657" s="496">
        <v>172</v>
      </c>
      <c r="O657" s="496">
        <v>12</v>
      </c>
      <c r="P657" s="496">
        <v>10.8</v>
      </c>
      <c r="Q657" s="497">
        <v>0.45</v>
      </c>
      <c r="R657" s="496"/>
      <c r="S657" s="514">
        <f t="shared" si="39"/>
        <v>2.4000000000000004</v>
      </c>
      <c r="T657" s="513">
        <f t="shared" si="35"/>
        <v>60</v>
      </c>
      <c r="U657" s="501" t="str">
        <f t="shared" si="40"/>
        <v/>
      </c>
      <c r="V657" s="503">
        <f t="shared" si="36"/>
        <v>60</v>
      </c>
      <c r="W657" s="514">
        <f t="shared" si="37"/>
        <v>12</v>
      </c>
      <c r="X657" s="628" t="str">
        <f t="shared" si="38"/>
        <v/>
      </c>
      <c r="Z657" s="330"/>
      <c r="AA657" s="330"/>
      <c r="AB657" s="330"/>
      <c r="AT657" s="208"/>
      <c r="AU657" s="208"/>
      <c r="AV657" s="216"/>
      <c r="AW657" s="252"/>
      <c r="AX657" s="332"/>
      <c r="AY657" s="255"/>
    </row>
    <row r="658" spans="2:51" s="215" customFormat="1" x14ac:dyDescent="0.25">
      <c r="B658" s="332">
        <v>9.6999999999999993</v>
      </c>
      <c r="C658" s="332">
        <v>85</v>
      </c>
      <c r="D658" s="332">
        <v>8.5</v>
      </c>
      <c r="E658" s="332">
        <v>8.6</v>
      </c>
      <c r="F658" s="332">
        <v>11.2</v>
      </c>
      <c r="G658" s="332">
        <v>287</v>
      </c>
      <c r="H658" s="332">
        <v>1001.8</v>
      </c>
      <c r="I658" s="332">
        <v>18026</v>
      </c>
      <c r="J658" s="332">
        <v>0</v>
      </c>
      <c r="K658" s="332">
        <v>2.2000000000000002</v>
      </c>
      <c r="L658" s="332">
        <v>29.7</v>
      </c>
      <c r="M658" s="332">
        <v>79.7</v>
      </c>
      <c r="N658" s="496">
        <v>172</v>
      </c>
      <c r="O658" s="496">
        <v>12</v>
      </c>
      <c r="P658" s="496">
        <v>10.8</v>
      </c>
      <c r="Q658" s="497">
        <v>0.45069444444444401</v>
      </c>
      <c r="R658" s="496"/>
      <c r="S658" s="514">
        <f t="shared" si="39"/>
        <v>2.3000000000000007</v>
      </c>
      <c r="T658" s="513">
        <f t="shared" si="35"/>
        <v>60</v>
      </c>
      <c r="U658" s="501" t="str">
        <f t="shared" si="40"/>
        <v/>
      </c>
      <c r="V658" s="503">
        <f t="shared" si="36"/>
        <v>60</v>
      </c>
      <c r="W658" s="514">
        <f t="shared" si="37"/>
        <v>12</v>
      </c>
      <c r="X658" s="628" t="str">
        <f t="shared" si="38"/>
        <v/>
      </c>
      <c r="Z658" s="330"/>
      <c r="AA658" s="330"/>
      <c r="AB658" s="330"/>
      <c r="AT658" s="208"/>
      <c r="AU658" s="208"/>
      <c r="AV658" s="216"/>
      <c r="AW658" s="332"/>
      <c r="AX658" s="332"/>
      <c r="AY658" s="255"/>
    </row>
    <row r="659" spans="2:51" x14ac:dyDescent="0.25">
      <c r="B659" s="332">
        <v>9.6999999999999993</v>
      </c>
      <c r="C659" s="332">
        <v>85</v>
      </c>
      <c r="D659" s="332">
        <v>9.1</v>
      </c>
      <c r="E659" s="332">
        <v>6.1</v>
      </c>
      <c r="F659" s="332">
        <v>7.2</v>
      </c>
      <c r="G659" s="332">
        <v>305</v>
      </c>
      <c r="H659" s="332">
        <v>1001.9</v>
      </c>
      <c r="I659" s="332">
        <v>23079</v>
      </c>
      <c r="J659" s="332">
        <v>0</v>
      </c>
      <c r="K659" s="332">
        <v>2.2000000000000002</v>
      </c>
      <c r="L659" s="332">
        <v>29.7</v>
      </c>
      <c r="M659" s="332">
        <v>79.7</v>
      </c>
      <c r="N659" s="496">
        <v>172</v>
      </c>
      <c r="O659" s="496">
        <v>12</v>
      </c>
      <c r="P659" s="496">
        <v>10.8</v>
      </c>
      <c r="Q659" s="497">
        <v>0.45138888888888901</v>
      </c>
      <c r="R659" s="496"/>
      <c r="S659" s="514">
        <f t="shared" si="39"/>
        <v>2.3000000000000007</v>
      </c>
      <c r="T659" s="513">
        <f t="shared" si="35"/>
        <v>60</v>
      </c>
      <c r="U659" s="501" t="str">
        <f t="shared" si="40"/>
        <v/>
      </c>
      <c r="V659" s="503">
        <f t="shared" si="36"/>
        <v>60</v>
      </c>
      <c r="W659" s="514">
        <f t="shared" si="37"/>
        <v>12</v>
      </c>
      <c r="X659" s="628" t="str">
        <f t="shared" si="38"/>
        <v/>
      </c>
      <c r="AT659" s="254"/>
      <c r="AV659" s="216"/>
      <c r="AW659" s="332"/>
      <c r="AY659" s="255"/>
    </row>
    <row r="660" spans="2:51" x14ac:dyDescent="0.25">
      <c r="B660" s="332">
        <v>9.6999999999999993</v>
      </c>
      <c r="C660" s="332">
        <v>85</v>
      </c>
      <c r="D660" s="332">
        <v>8.1999999999999993</v>
      </c>
      <c r="E660" s="332">
        <v>10.4</v>
      </c>
      <c r="F660" s="332">
        <v>14.8</v>
      </c>
      <c r="G660" s="332">
        <v>352</v>
      </c>
      <c r="H660" s="332">
        <v>1001.9</v>
      </c>
      <c r="I660" s="332">
        <v>20165</v>
      </c>
      <c r="J660" s="332">
        <v>0</v>
      </c>
      <c r="K660" s="332">
        <v>2.2000000000000002</v>
      </c>
      <c r="L660" s="332">
        <v>29.7</v>
      </c>
      <c r="M660" s="332">
        <v>79.7</v>
      </c>
      <c r="N660" s="496">
        <v>172</v>
      </c>
      <c r="O660" s="496">
        <v>12.1</v>
      </c>
      <c r="P660" s="496">
        <v>10.8</v>
      </c>
      <c r="Q660" s="497">
        <v>0.452083333333333</v>
      </c>
      <c r="R660" s="496"/>
      <c r="S660" s="514">
        <f t="shared" si="39"/>
        <v>2.4000000000000004</v>
      </c>
      <c r="T660" s="513">
        <f t="shared" si="35"/>
        <v>60</v>
      </c>
      <c r="U660" s="501" t="str">
        <f t="shared" si="40"/>
        <v/>
      </c>
      <c r="V660" s="503">
        <f t="shared" si="36"/>
        <v>60</v>
      </c>
      <c r="W660" s="514">
        <f t="shared" si="37"/>
        <v>12.1</v>
      </c>
      <c r="X660" s="628" t="str">
        <f t="shared" si="38"/>
        <v/>
      </c>
      <c r="AT660" s="254"/>
      <c r="AV660" s="216"/>
      <c r="AW660" s="332"/>
      <c r="AY660" s="255"/>
    </row>
    <row r="661" spans="2:51" x14ac:dyDescent="0.25">
      <c r="B661" s="332">
        <v>9.8000000000000007</v>
      </c>
      <c r="C661" s="332">
        <v>85</v>
      </c>
      <c r="D661" s="332">
        <v>9.4</v>
      </c>
      <c r="E661" s="332">
        <v>5.4</v>
      </c>
      <c r="F661" s="332">
        <v>5.4</v>
      </c>
      <c r="G661" s="332">
        <v>323</v>
      </c>
      <c r="H661" s="332">
        <v>1002</v>
      </c>
      <c r="I661" s="332">
        <v>25001</v>
      </c>
      <c r="J661" s="332">
        <v>0</v>
      </c>
      <c r="K661" s="332">
        <v>2.2000000000000002</v>
      </c>
      <c r="L661" s="332">
        <v>29.7</v>
      </c>
      <c r="M661" s="332">
        <v>79.7</v>
      </c>
      <c r="N661" s="496">
        <v>172</v>
      </c>
      <c r="O661" s="496">
        <v>12.1</v>
      </c>
      <c r="P661" s="496">
        <v>10.8</v>
      </c>
      <c r="Q661" s="497">
        <v>0.452777777777778</v>
      </c>
      <c r="R661" s="496"/>
      <c r="S661" s="514">
        <f t="shared" si="39"/>
        <v>2.2999999999999989</v>
      </c>
      <c r="T661" s="513">
        <f t="shared" si="35"/>
        <v>60</v>
      </c>
      <c r="U661" s="501" t="str">
        <f t="shared" si="40"/>
        <v/>
      </c>
      <c r="V661" s="503">
        <f t="shared" si="36"/>
        <v>60</v>
      </c>
      <c r="W661" s="514">
        <f t="shared" si="37"/>
        <v>12.1</v>
      </c>
      <c r="X661" s="628" t="str">
        <f t="shared" si="38"/>
        <v/>
      </c>
      <c r="AT661" s="254"/>
      <c r="AV661" s="216"/>
      <c r="AW661" s="332"/>
      <c r="AY661" s="255"/>
    </row>
    <row r="662" spans="2:51" x14ac:dyDescent="0.25">
      <c r="B662" s="332">
        <v>9.8000000000000007</v>
      </c>
      <c r="C662" s="332">
        <v>84</v>
      </c>
      <c r="D662" s="332">
        <v>8.6999999999999993</v>
      </c>
      <c r="E662" s="332">
        <v>7.9</v>
      </c>
      <c r="F662" s="332">
        <v>11.2</v>
      </c>
      <c r="G662" s="332">
        <v>281</v>
      </c>
      <c r="H662" s="332">
        <v>1001.8</v>
      </c>
      <c r="I662" s="332">
        <v>28845</v>
      </c>
      <c r="J662" s="332">
        <v>0</v>
      </c>
      <c r="K662" s="332">
        <v>2.2000000000000002</v>
      </c>
      <c r="L662" s="332">
        <v>29.7</v>
      </c>
      <c r="M662" s="332">
        <v>79.7</v>
      </c>
      <c r="N662" s="496">
        <v>172</v>
      </c>
      <c r="O662" s="496">
        <v>12.2</v>
      </c>
      <c r="P662" s="496">
        <v>10.8</v>
      </c>
      <c r="Q662" s="497">
        <v>0.453472222222222</v>
      </c>
      <c r="R662" s="496"/>
      <c r="S662" s="514">
        <f t="shared" si="39"/>
        <v>2.3999999999999986</v>
      </c>
      <c r="T662" s="513">
        <f t="shared" si="35"/>
        <v>60</v>
      </c>
      <c r="U662" s="501" t="str">
        <f t="shared" si="40"/>
        <v/>
      </c>
      <c r="V662" s="503">
        <f t="shared" si="36"/>
        <v>60</v>
      </c>
      <c r="W662" s="514">
        <f t="shared" si="37"/>
        <v>12.2</v>
      </c>
      <c r="X662" s="628" t="str">
        <f t="shared" si="38"/>
        <v/>
      </c>
      <c r="AT662" s="254"/>
      <c r="AV662" s="216"/>
      <c r="AW662" s="332"/>
      <c r="AY662" s="255"/>
    </row>
    <row r="663" spans="2:51" x14ac:dyDescent="0.25">
      <c r="B663" s="332">
        <v>9.8000000000000007</v>
      </c>
      <c r="C663" s="332">
        <v>84</v>
      </c>
      <c r="D663" s="332">
        <v>9.1999999999999993</v>
      </c>
      <c r="E663" s="332">
        <v>6.1</v>
      </c>
      <c r="F663" s="332">
        <v>7.2</v>
      </c>
      <c r="G663" s="332">
        <v>318</v>
      </c>
      <c r="H663" s="332">
        <v>1001.9</v>
      </c>
      <c r="I663" s="332">
        <v>25931</v>
      </c>
      <c r="J663" s="332">
        <v>0</v>
      </c>
      <c r="K663" s="332">
        <v>2.2000000000000002</v>
      </c>
      <c r="L663" s="332">
        <v>29.7</v>
      </c>
      <c r="M663" s="332">
        <v>79.7</v>
      </c>
      <c r="N663" s="496">
        <v>172</v>
      </c>
      <c r="O663" s="496">
        <v>12.3</v>
      </c>
      <c r="P663" s="496">
        <v>10.9</v>
      </c>
      <c r="Q663" s="497">
        <v>0.454166666666667</v>
      </c>
      <c r="R663" s="496"/>
      <c r="S663" s="514">
        <f t="shared" si="39"/>
        <v>2.5</v>
      </c>
      <c r="T663" s="513">
        <f t="shared" si="35"/>
        <v>60</v>
      </c>
      <c r="U663" s="501" t="str">
        <f t="shared" si="40"/>
        <v/>
      </c>
      <c r="V663" s="503">
        <f t="shared" si="36"/>
        <v>60</v>
      </c>
      <c r="W663" s="514">
        <f t="shared" si="37"/>
        <v>12.3</v>
      </c>
      <c r="X663" s="628" t="str">
        <f t="shared" si="38"/>
        <v/>
      </c>
      <c r="AT663" s="254"/>
      <c r="AV663" s="216"/>
      <c r="AW663" s="332"/>
      <c r="AY663" s="255"/>
    </row>
    <row r="664" spans="2:51" x14ac:dyDescent="0.25">
      <c r="B664" s="332">
        <v>9.8000000000000007</v>
      </c>
      <c r="C664" s="332">
        <v>85</v>
      </c>
      <c r="D664" s="332">
        <v>9.8000000000000007</v>
      </c>
      <c r="E664" s="332">
        <v>4</v>
      </c>
      <c r="F664" s="332">
        <v>5.4</v>
      </c>
      <c r="G664" s="332">
        <v>278</v>
      </c>
      <c r="H664" s="332">
        <v>1002</v>
      </c>
      <c r="I664" s="332">
        <v>21591</v>
      </c>
      <c r="J664" s="332">
        <v>0</v>
      </c>
      <c r="K664" s="332">
        <v>2.2000000000000002</v>
      </c>
      <c r="L664" s="332">
        <v>29.7</v>
      </c>
      <c r="M664" s="332">
        <v>79.7</v>
      </c>
      <c r="N664" s="496">
        <v>172</v>
      </c>
      <c r="O664" s="496">
        <v>12.4</v>
      </c>
      <c r="P664" s="496">
        <v>10.9</v>
      </c>
      <c r="Q664" s="497">
        <v>0.45486111111111099</v>
      </c>
      <c r="R664" s="496"/>
      <c r="S664" s="514">
        <f t="shared" si="39"/>
        <v>2.5999999999999996</v>
      </c>
      <c r="T664" s="513">
        <f t="shared" si="35"/>
        <v>60</v>
      </c>
      <c r="U664" s="501" t="str">
        <f t="shared" si="40"/>
        <v/>
      </c>
      <c r="V664" s="503">
        <f t="shared" si="36"/>
        <v>60</v>
      </c>
      <c r="W664" s="514">
        <f t="shared" si="37"/>
        <v>12.4</v>
      </c>
      <c r="X664" s="628" t="str">
        <f t="shared" si="38"/>
        <v/>
      </c>
      <c r="AT664" s="254"/>
      <c r="AV664" s="216"/>
      <c r="AW664" s="332"/>
      <c r="AY664" s="255"/>
    </row>
    <row r="665" spans="2:51" x14ac:dyDescent="0.25">
      <c r="B665" s="332">
        <v>10</v>
      </c>
      <c r="C665" s="332">
        <v>85</v>
      </c>
      <c r="D665" s="332">
        <v>10</v>
      </c>
      <c r="E665" s="332">
        <v>4</v>
      </c>
      <c r="F665" s="332">
        <v>5.4</v>
      </c>
      <c r="G665" s="332">
        <v>301</v>
      </c>
      <c r="H665" s="332">
        <v>1001.8</v>
      </c>
      <c r="I665" s="332">
        <v>29620</v>
      </c>
      <c r="J665" s="332">
        <v>0</v>
      </c>
      <c r="K665" s="332">
        <v>2.2000000000000002</v>
      </c>
      <c r="L665" s="332">
        <v>29.7</v>
      </c>
      <c r="M665" s="332">
        <v>79.7</v>
      </c>
      <c r="N665" s="496">
        <v>172</v>
      </c>
      <c r="O665" s="496">
        <v>12.5</v>
      </c>
      <c r="P665" s="496">
        <v>11</v>
      </c>
      <c r="Q665" s="497">
        <v>0.45555555555555599</v>
      </c>
      <c r="R665" s="496"/>
      <c r="S665" s="514">
        <f t="shared" si="39"/>
        <v>2.5</v>
      </c>
      <c r="T665" s="513">
        <f t="shared" si="35"/>
        <v>60</v>
      </c>
      <c r="U665" s="501" t="str">
        <f t="shared" si="40"/>
        <v/>
      </c>
      <c r="V665" s="503">
        <f t="shared" si="36"/>
        <v>60</v>
      </c>
      <c r="W665" s="514">
        <f t="shared" si="37"/>
        <v>12.5</v>
      </c>
      <c r="X665" s="628" t="str">
        <f t="shared" si="38"/>
        <v/>
      </c>
      <c r="AT665" s="254"/>
      <c r="AV665" s="216"/>
      <c r="AW665" s="332"/>
      <c r="AY665" s="255"/>
    </row>
    <row r="666" spans="2:51" x14ac:dyDescent="0.25">
      <c r="B666" s="332">
        <v>10.1</v>
      </c>
      <c r="C666" s="332">
        <v>85</v>
      </c>
      <c r="D666" s="332">
        <v>10.1</v>
      </c>
      <c r="E666" s="332">
        <v>9.6999999999999993</v>
      </c>
      <c r="F666" s="332">
        <v>13</v>
      </c>
      <c r="G666" s="332">
        <v>270</v>
      </c>
      <c r="H666" s="332">
        <v>1002</v>
      </c>
      <c r="I666" s="332">
        <v>34131</v>
      </c>
      <c r="J666" s="332">
        <v>0</v>
      </c>
      <c r="K666" s="332">
        <v>2.2000000000000002</v>
      </c>
      <c r="L666" s="332">
        <v>29.7</v>
      </c>
      <c r="M666" s="332">
        <v>79.7</v>
      </c>
      <c r="N666" s="496">
        <v>172</v>
      </c>
      <c r="O666" s="496">
        <v>12.7</v>
      </c>
      <c r="P666" s="496">
        <v>11</v>
      </c>
      <c r="Q666" s="497">
        <v>0.45624999999999999</v>
      </c>
      <c r="R666" s="496"/>
      <c r="S666" s="514">
        <f t="shared" si="39"/>
        <v>2.5999999999999996</v>
      </c>
      <c r="T666" s="513">
        <f t="shared" si="35"/>
        <v>60</v>
      </c>
      <c r="U666" s="501" t="str">
        <f t="shared" si="40"/>
        <v/>
      </c>
      <c r="V666" s="503">
        <f t="shared" si="36"/>
        <v>60</v>
      </c>
      <c r="W666" s="514">
        <f t="shared" si="37"/>
        <v>12.7</v>
      </c>
      <c r="X666" s="628" t="str">
        <f t="shared" si="38"/>
        <v/>
      </c>
      <c r="AT666" s="254"/>
      <c r="AV666" s="216"/>
      <c r="AW666" s="332"/>
      <c r="AY666" s="255"/>
    </row>
    <row r="667" spans="2:51" x14ac:dyDescent="0.25">
      <c r="B667" s="332">
        <v>10.1</v>
      </c>
      <c r="C667" s="332">
        <v>84</v>
      </c>
      <c r="D667" s="332">
        <v>10.1</v>
      </c>
      <c r="E667" s="332">
        <v>9.6999999999999993</v>
      </c>
      <c r="F667" s="332">
        <v>11.2</v>
      </c>
      <c r="G667" s="332">
        <v>292</v>
      </c>
      <c r="H667" s="332">
        <v>1001.9</v>
      </c>
      <c r="I667" s="332">
        <v>21204</v>
      </c>
      <c r="J667" s="332">
        <v>0</v>
      </c>
      <c r="K667" s="332">
        <v>2.2000000000000002</v>
      </c>
      <c r="L667" s="332">
        <v>29.7</v>
      </c>
      <c r="M667" s="332">
        <v>79.7</v>
      </c>
      <c r="N667" s="496">
        <v>172</v>
      </c>
      <c r="O667" s="496">
        <v>12.9</v>
      </c>
      <c r="P667" s="496">
        <v>11.1</v>
      </c>
      <c r="Q667" s="497">
        <v>0.45694444444444399</v>
      </c>
      <c r="R667" s="496"/>
      <c r="S667" s="514">
        <f t="shared" si="39"/>
        <v>2.8000000000000007</v>
      </c>
      <c r="T667" s="513">
        <f t="shared" si="35"/>
        <v>60</v>
      </c>
      <c r="U667" s="501" t="str">
        <f t="shared" si="40"/>
        <v/>
      </c>
      <c r="V667" s="503">
        <f t="shared" si="36"/>
        <v>60</v>
      </c>
      <c r="W667" s="514">
        <f t="shared" si="37"/>
        <v>12.9</v>
      </c>
      <c r="X667" s="628" t="str">
        <f t="shared" si="38"/>
        <v/>
      </c>
      <c r="AT667" s="254"/>
      <c r="AV667" s="216"/>
      <c r="AW667" s="332"/>
      <c r="AY667" s="255"/>
    </row>
    <row r="668" spans="2:51" x14ac:dyDescent="0.25">
      <c r="B668" s="332">
        <v>10.1</v>
      </c>
      <c r="C668" s="332">
        <v>84</v>
      </c>
      <c r="D668" s="332">
        <v>10.1</v>
      </c>
      <c r="E668" s="332">
        <v>14</v>
      </c>
      <c r="F668" s="332">
        <v>16.600000000000001</v>
      </c>
      <c r="G668" s="332">
        <v>290</v>
      </c>
      <c r="H668" s="332">
        <v>1002.2</v>
      </c>
      <c r="I668" s="332">
        <v>19235</v>
      </c>
      <c r="J668" s="332">
        <v>0</v>
      </c>
      <c r="K668" s="332">
        <v>2.2000000000000002</v>
      </c>
      <c r="L668" s="332">
        <v>29.7</v>
      </c>
      <c r="M668" s="332">
        <v>79.7</v>
      </c>
      <c r="N668" s="496">
        <v>172</v>
      </c>
      <c r="O668" s="496">
        <v>13</v>
      </c>
      <c r="P668" s="496">
        <v>11.2</v>
      </c>
      <c r="Q668" s="497">
        <v>0.45763888888888898</v>
      </c>
      <c r="R668" s="496"/>
      <c r="S668" s="514">
        <f t="shared" si="39"/>
        <v>2.9000000000000004</v>
      </c>
      <c r="T668" s="513">
        <f t="shared" si="35"/>
        <v>60</v>
      </c>
      <c r="U668" s="501" t="str">
        <f t="shared" si="40"/>
        <v/>
      </c>
      <c r="V668" s="503">
        <f t="shared" si="36"/>
        <v>60</v>
      </c>
      <c r="W668" s="514">
        <f t="shared" si="37"/>
        <v>13</v>
      </c>
      <c r="X668" s="628" t="str">
        <f t="shared" si="38"/>
        <v/>
      </c>
      <c r="AT668" s="254"/>
      <c r="AV668" s="216"/>
      <c r="AW668" s="332"/>
      <c r="AY668" s="255"/>
    </row>
    <row r="669" spans="2:51" x14ac:dyDescent="0.25">
      <c r="B669" s="332">
        <v>10.1</v>
      </c>
      <c r="C669" s="332">
        <v>84</v>
      </c>
      <c r="D669" s="332">
        <v>10.1</v>
      </c>
      <c r="E669" s="332">
        <v>7.2</v>
      </c>
      <c r="F669" s="332">
        <v>9.4</v>
      </c>
      <c r="G669" s="332">
        <v>254</v>
      </c>
      <c r="H669" s="332">
        <v>1002</v>
      </c>
      <c r="I669" s="332">
        <v>18569</v>
      </c>
      <c r="J669" s="332">
        <v>0</v>
      </c>
      <c r="K669" s="332">
        <v>2.2000000000000002</v>
      </c>
      <c r="L669" s="332">
        <v>29.7</v>
      </c>
      <c r="M669" s="332">
        <v>79.7</v>
      </c>
      <c r="N669" s="496">
        <v>172</v>
      </c>
      <c r="O669" s="496">
        <v>13.1</v>
      </c>
      <c r="P669" s="496">
        <v>11.2</v>
      </c>
      <c r="Q669" s="497">
        <v>0.45833333333333298</v>
      </c>
      <c r="R669" s="496"/>
      <c r="S669" s="514">
        <f t="shared" si="39"/>
        <v>3</v>
      </c>
      <c r="T669" s="513">
        <f t="shared" si="35"/>
        <v>60</v>
      </c>
      <c r="U669" s="501" t="str">
        <f t="shared" si="40"/>
        <v/>
      </c>
      <c r="V669" s="503">
        <f t="shared" si="36"/>
        <v>60</v>
      </c>
      <c r="W669" s="514">
        <f t="shared" si="37"/>
        <v>13.1</v>
      </c>
      <c r="X669" s="628" t="str">
        <f t="shared" si="38"/>
        <v/>
      </c>
      <c r="AT669" s="254"/>
      <c r="AV669" s="216"/>
      <c r="AW669" s="332"/>
      <c r="AY669" s="255"/>
    </row>
    <row r="670" spans="2:51" x14ac:dyDescent="0.25">
      <c r="B670" s="332">
        <v>10.199999999999999</v>
      </c>
      <c r="C670" s="332">
        <v>84</v>
      </c>
      <c r="D670" s="332">
        <v>10.199999999999999</v>
      </c>
      <c r="E670" s="332">
        <v>4.3</v>
      </c>
      <c r="F670" s="332">
        <v>5.4</v>
      </c>
      <c r="G670" s="332">
        <v>0</v>
      </c>
      <c r="H670" s="332">
        <v>1001.8</v>
      </c>
      <c r="I670" s="332">
        <v>17143</v>
      </c>
      <c r="J670" s="332">
        <v>0</v>
      </c>
      <c r="K670" s="332">
        <v>2.2000000000000002</v>
      </c>
      <c r="L670" s="332">
        <v>29.7</v>
      </c>
      <c r="M670" s="332">
        <v>79.7</v>
      </c>
      <c r="N670" s="496">
        <v>172</v>
      </c>
      <c r="O670" s="496">
        <v>13.1</v>
      </c>
      <c r="P670" s="496">
        <v>11.3</v>
      </c>
      <c r="Q670" s="497">
        <v>0.45902777777777798</v>
      </c>
      <c r="R670" s="496"/>
      <c r="S670" s="514">
        <f t="shared" si="39"/>
        <v>2.9000000000000004</v>
      </c>
      <c r="T670" s="513">
        <f t="shared" si="35"/>
        <v>60</v>
      </c>
      <c r="U670" s="501" t="str">
        <f t="shared" si="40"/>
        <v/>
      </c>
      <c r="V670" s="503">
        <f t="shared" si="36"/>
        <v>60</v>
      </c>
      <c r="W670" s="514">
        <f t="shared" si="37"/>
        <v>13.1</v>
      </c>
      <c r="X670" s="628" t="str">
        <f t="shared" si="38"/>
        <v/>
      </c>
      <c r="AT670" s="254"/>
      <c r="AV670" s="216"/>
      <c r="AW670" s="332"/>
      <c r="AY670" s="255"/>
    </row>
    <row r="671" spans="2:51" x14ac:dyDescent="0.25">
      <c r="B671" s="332">
        <v>10.199999999999999</v>
      </c>
      <c r="C671" s="332">
        <v>83</v>
      </c>
      <c r="D671" s="332">
        <v>10.199999999999999</v>
      </c>
      <c r="E671" s="332">
        <v>9</v>
      </c>
      <c r="F671" s="332">
        <v>11.2</v>
      </c>
      <c r="G671" s="332">
        <v>311</v>
      </c>
      <c r="H671" s="332">
        <v>1002.3</v>
      </c>
      <c r="I671" s="332">
        <v>22971</v>
      </c>
      <c r="J671" s="332">
        <v>0</v>
      </c>
      <c r="K671" s="332">
        <v>2.2000000000000002</v>
      </c>
      <c r="L671" s="332">
        <v>29.7</v>
      </c>
      <c r="M671" s="332">
        <v>79.7</v>
      </c>
      <c r="N671" s="496">
        <v>172</v>
      </c>
      <c r="O671" s="496">
        <v>13.1</v>
      </c>
      <c r="P671" s="496">
        <v>11.3</v>
      </c>
      <c r="Q671" s="497">
        <v>0.45972222222222198</v>
      </c>
      <c r="R671" s="496"/>
      <c r="S671" s="514">
        <f t="shared" si="39"/>
        <v>2.9000000000000004</v>
      </c>
      <c r="T671" s="513">
        <f t="shared" si="35"/>
        <v>60</v>
      </c>
      <c r="U671" s="501" t="str">
        <f t="shared" si="40"/>
        <v/>
      </c>
      <c r="V671" s="503">
        <f t="shared" si="36"/>
        <v>60</v>
      </c>
      <c r="W671" s="514">
        <f t="shared" si="37"/>
        <v>13.1</v>
      </c>
      <c r="X671" s="628" t="str">
        <f t="shared" si="38"/>
        <v/>
      </c>
      <c r="AT671" s="254"/>
      <c r="AV671" s="216"/>
      <c r="AW671" s="332"/>
      <c r="AY671" s="255"/>
    </row>
    <row r="672" spans="2:51" x14ac:dyDescent="0.25">
      <c r="B672" s="332">
        <v>10.199999999999999</v>
      </c>
      <c r="C672" s="332">
        <v>83</v>
      </c>
      <c r="D672" s="332">
        <v>10.199999999999999</v>
      </c>
      <c r="E672" s="332">
        <v>7.9</v>
      </c>
      <c r="F672" s="332">
        <v>11.2</v>
      </c>
      <c r="G672" s="332">
        <v>247</v>
      </c>
      <c r="H672" s="332">
        <v>1002.1</v>
      </c>
      <c r="I672" s="332">
        <v>32147</v>
      </c>
      <c r="J672" s="332">
        <v>0</v>
      </c>
      <c r="K672" s="332">
        <v>2.2000000000000002</v>
      </c>
      <c r="L672" s="332">
        <v>29.7</v>
      </c>
      <c r="M672" s="332">
        <v>79.7</v>
      </c>
      <c r="N672" s="496">
        <v>172</v>
      </c>
      <c r="O672" s="496">
        <v>13.1</v>
      </c>
      <c r="P672" s="496">
        <v>11.4</v>
      </c>
      <c r="Q672" s="497">
        <v>0.46041666666666697</v>
      </c>
      <c r="R672" s="496"/>
      <c r="S672" s="514">
        <f t="shared" si="39"/>
        <v>2.9000000000000004</v>
      </c>
      <c r="T672" s="513">
        <f t="shared" si="35"/>
        <v>60</v>
      </c>
      <c r="U672" s="501" t="str">
        <f t="shared" si="40"/>
        <v/>
      </c>
      <c r="V672" s="503">
        <f t="shared" si="36"/>
        <v>60</v>
      </c>
      <c r="W672" s="514">
        <f t="shared" si="37"/>
        <v>13.1</v>
      </c>
      <c r="X672" s="628" t="str">
        <f t="shared" si="38"/>
        <v/>
      </c>
      <c r="AT672" s="254"/>
      <c r="AV672" s="216"/>
      <c r="AW672" s="332"/>
      <c r="AY672" s="255"/>
    </row>
    <row r="673" spans="2:51" x14ac:dyDescent="0.25">
      <c r="B673" s="332">
        <v>10.3</v>
      </c>
      <c r="C673" s="332">
        <v>82</v>
      </c>
      <c r="D673" s="332">
        <v>10.3</v>
      </c>
      <c r="E673" s="332">
        <v>9.6999999999999993</v>
      </c>
      <c r="F673" s="332">
        <v>14.8</v>
      </c>
      <c r="G673" s="332">
        <v>337</v>
      </c>
      <c r="H673" s="332">
        <v>1002.3</v>
      </c>
      <c r="I673" s="332">
        <v>25606</v>
      </c>
      <c r="J673" s="332">
        <v>0</v>
      </c>
      <c r="K673" s="332">
        <v>2.2000000000000002</v>
      </c>
      <c r="L673" s="332">
        <v>29.7</v>
      </c>
      <c r="M673" s="332">
        <v>79.7</v>
      </c>
      <c r="N673" s="496">
        <v>172</v>
      </c>
      <c r="O673" s="496">
        <v>13.3</v>
      </c>
      <c r="P673" s="496">
        <v>11.4</v>
      </c>
      <c r="Q673" s="497">
        <v>0.46111111111111103</v>
      </c>
      <c r="R673" s="496"/>
      <c r="S673" s="514">
        <f t="shared" si="39"/>
        <v>3</v>
      </c>
      <c r="T673" s="513">
        <f t="shared" si="35"/>
        <v>60</v>
      </c>
      <c r="U673" s="501" t="str">
        <f t="shared" si="40"/>
        <v/>
      </c>
      <c r="V673" s="503">
        <f t="shared" si="36"/>
        <v>60</v>
      </c>
      <c r="W673" s="514">
        <f t="shared" si="37"/>
        <v>13.3</v>
      </c>
      <c r="X673" s="628" t="str">
        <f t="shared" si="38"/>
        <v/>
      </c>
      <c r="AT673" s="254"/>
      <c r="AV673" s="216"/>
      <c r="AW673" s="332"/>
      <c r="AY673" s="255"/>
    </row>
    <row r="674" spans="2:51" x14ac:dyDescent="0.25">
      <c r="B674" s="332">
        <v>10.3</v>
      </c>
      <c r="C674" s="332">
        <v>82</v>
      </c>
      <c r="D674" s="332">
        <v>10.3</v>
      </c>
      <c r="E674" s="332">
        <v>6.1</v>
      </c>
      <c r="F674" s="332">
        <v>7.2</v>
      </c>
      <c r="G674" s="332">
        <v>319</v>
      </c>
      <c r="H674" s="332">
        <v>1002.1</v>
      </c>
      <c r="I674" s="332">
        <v>32147</v>
      </c>
      <c r="J674" s="332">
        <v>0</v>
      </c>
      <c r="K674" s="332">
        <v>2.2000000000000002</v>
      </c>
      <c r="L674" s="332">
        <v>29.7</v>
      </c>
      <c r="M674" s="332">
        <v>79.7</v>
      </c>
      <c r="N674" s="496">
        <v>172</v>
      </c>
      <c r="O674" s="496">
        <v>13.3</v>
      </c>
      <c r="P674" s="496">
        <v>11.4</v>
      </c>
      <c r="Q674" s="497">
        <v>0.46180555555555602</v>
      </c>
      <c r="R674" s="496"/>
      <c r="S674" s="514">
        <f t="shared" si="39"/>
        <v>3</v>
      </c>
      <c r="T674" s="513">
        <f t="shared" si="35"/>
        <v>60</v>
      </c>
      <c r="U674" s="501" t="str">
        <f t="shared" si="40"/>
        <v/>
      </c>
      <c r="V674" s="503">
        <f t="shared" si="36"/>
        <v>60</v>
      </c>
      <c r="W674" s="514">
        <f t="shared" si="37"/>
        <v>13.3</v>
      </c>
      <c r="X674" s="628" t="str">
        <f t="shared" si="38"/>
        <v/>
      </c>
      <c r="AT674" s="254"/>
      <c r="AV674" s="216"/>
      <c r="AW674" s="332"/>
      <c r="AY674" s="255"/>
    </row>
    <row r="675" spans="2:51" x14ac:dyDescent="0.25">
      <c r="B675" s="332">
        <v>10.3</v>
      </c>
      <c r="C675" s="332">
        <v>82</v>
      </c>
      <c r="D675" s="332">
        <v>10.3</v>
      </c>
      <c r="E675" s="332">
        <v>6.8</v>
      </c>
      <c r="F675" s="332">
        <v>9.4</v>
      </c>
      <c r="G675" s="332">
        <v>277</v>
      </c>
      <c r="H675" s="332">
        <v>1002.2</v>
      </c>
      <c r="I675" s="332">
        <v>36766</v>
      </c>
      <c r="J675" s="332">
        <v>0</v>
      </c>
      <c r="K675" s="332">
        <v>2.2000000000000002</v>
      </c>
      <c r="L675" s="332">
        <v>29.7</v>
      </c>
      <c r="M675" s="332">
        <v>79.7</v>
      </c>
      <c r="N675" s="496">
        <v>172</v>
      </c>
      <c r="O675" s="496">
        <v>13.4</v>
      </c>
      <c r="P675" s="496">
        <v>11.5</v>
      </c>
      <c r="Q675" s="497">
        <v>0.46250000000000002</v>
      </c>
      <c r="R675" s="496"/>
      <c r="S675" s="514">
        <f t="shared" si="39"/>
        <v>3.0999999999999996</v>
      </c>
      <c r="T675" s="513">
        <f t="shared" si="35"/>
        <v>60</v>
      </c>
      <c r="U675" s="501" t="str">
        <f t="shared" si="40"/>
        <v/>
      </c>
      <c r="V675" s="503">
        <f t="shared" si="36"/>
        <v>60</v>
      </c>
      <c r="W675" s="514">
        <f t="shared" si="37"/>
        <v>13.4</v>
      </c>
      <c r="X675" s="628">
        <f t="shared" si="38"/>
        <v>60</v>
      </c>
      <c r="AT675" s="254"/>
      <c r="AV675" s="216"/>
      <c r="AW675" s="332"/>
      <c r="AY675" s="255"/>
    </row>
    <row r="676" spans="2:51" x14ac:dyDescent="0.25">
      <c r="B676" s="332">
        <v>10.3</v>
      </c>
      <c r="C676" s="332">
        <v>82</v>
      </c>
      <c r="D676" s="332">
        <v>10.3</v>
      </c>
      <c r="E676" s="332">
        <v>7.9</v>
      </c>
      <c r="F676" s="332">
        <v>11.2</v>
      </c>
      <c r="G676" s="332">
        <v>280</v>
      </c>
      <c r="H676" s="332">
        <v>1002.1</v>
      </c>
      <c r="I676" s="332">
        <v>34022</v>
      </c>
      <c r="J676" s="332">
        <v>0</v>
      </c>
      <c r="K676" s="332">
        <v>2.2000000000000002</v>
      </c>
      <c r="L676" s="332">
        <v>29.7</v>
      </c>
      <c r="M676" s="332">
        <v>79.7</v>
      </c>
      <c r="N676" s="496">
        <v>172</v>
      </c>
      <c r="O676" s="496">
        <v>13.5</v>
      </c>
      <c r="P676" s="496">
        <v>11.5</v>
      </c>
      <c r="Q676" s="497">
        <v>0.46319444444444402</v>
      </c>
      <c r="R676" s="496"/>
      <c r="S676" s="514">
        <f t="shared" si="39"/>
        <v>3.1999999999999993</v>
      </c>
      <c r="T676" s="513">
        <f t="shared" si="35"/>
        <v>60</v>
      </c>
      <c r="U676" s="501" t="str">
        <f t="shared" si="40"/>
        <v/>
      </c>
      <c r="V676" s="503">
        <f t="shared" si="36"/>
        <v>60</v>
      </c>
      <c r="W676" s="514">
        <f t="shared" si="37"/>
        <v>13.5</v>
      </c>
      <c r="X676" s="628">
        <f t="shared" si="38"/>
        <v>60</v>
      </c>
      <c r="AT676" s="254"/>
      <c r="AV676" s="216"/>
      <c r="AW676" s="332"/>
      <c r="AY676" s="255"/>
    </row>
    <row r="677" spans="2:51" x14ac:dyDescent="0.25">
      <c r="B677" s="332">
        <v>10.4</v>
      </c>
      <c r="C677" s="332">
        <v>81</v>
      </c>
      <c r="D677" s="332">
        <v>10.4</v>
      </c>
      <c r="E677" s="332">
        <v>9.4</v>
      </c>
      <c r="F677" s="332">
        <v>13</v>
      </c>
      <c r="G677" s="332">
        <v>311</v>
      </c>
      <c r="H677" s="332">
        <v>1002.1</v>
      </c>
      <c r="I677" s="332">
        <v>45120</v>
      </c>
      <c r="J677" s="332">
        <v>0</v>
      </c>
      <c r="K677" s="332">
        <v>2.2000000000000002</v>
      </c>
      <c r="L677" s="332">
        <v>29.7</v>
      </c>
      <c r="M677" s="332">
        <v>79.7</v>
      </c>
      <c r="N677" s="496">
        <v>172</v>
      </c>
      <c r="O677" s="496">
        <v>13.7</v>
      </c>
      <c r="P677" s="496">
        <v>11.6</v>
      </c>
      <c r="Q677" s="497">
        <v>0.46388888888888902</v>
      </c>
      <c r="R677" s="496"/>
      <c r="S677" s="514">
        <f t="shared" si="39"/>
        <v>3.2999999999999989</v>
      </c>
      <c r="T677" s="513">
        <f t="shared" si="35"/>
        <v>60</v>
      </c>
      <c r="U677" s="501" t="str">
        <f t="shared" si="40"/>
        <v/>
      </c>
      <c r="V677" s="503">
        <f t="shared" si="36"/>
        <v>60</v>
      </c>
      <c r="W677" s="514">
        <f t="shared" si="37"/>
        <v>13.7</v>
      </c>
      <c r="X677" s="628">
        <f t="shared" si="38"/>
        <v>60</v>
      </c>
      <c r="AT677" s="254"/>
      <c r="AV677" s="216"/>
      <c r="AW677" s="332"/>
      <c r="AY677" s="255"/>
    </row>
    <row r="678" spans="2:51" x14ac:dyDescent="0.25">
      <c r="B678" s="332">
        <v>10.5</v>
      </c>
      <c r="C678" s="332">
        <v>81</v>
      </c>
      <c r="D678" s="332">
        <v>10.5</v>
      </c>
      <c r="E678" s="332">
        <v>6.5</v>
      </c>
      <c r="F678" s="332">
        <v>9.4</v>
      </c>
      <c r="G678" s="332">
        <v>271</v>
      </c>
      <c r="H678" s="332">
        <v>1002.3</v>
      </c>
      <c r="I678" s="332">
        <v>44128</v>
      </c>
      <c r="J678" s="332">
        <v>0</v>
      </c>
      <c r="K678" s="332">
        <v>2.2000000000000002</v>
      </c>
      <c r="L678" s="332">
        <v>29.7</v>
      </c>
      <c r="M678" s="332">
        <v>79.7</v>
      </c>
      <c r="N678" s="496">
        <v>172</v>
      </c>
      <c r="O678" s="496">
        <v>13.8</v>
      </c>
      <c r="P678" s="496">
        <v>11.7</v>
      </c>
      <c r="Q678" s="497">
        <v>0.46458333333333302</v>
      </c>
      <c r="R678" s="496"/>
      <c r="S678" s="514">
        <f t="shared" si="39"/>
        <v>3.3000000000000007</v>
      </c>
      <c r="T678" s="513">
        <f t="shared" si="35"/>
        <v>60</v>
      </c>
      <c r="U678" s="501" t="str">
        <f t="shared" si="40"/>
        <v/>
      </c>
      <c r="V678" s="503">
        <f t="shared" si="36"/>
        <v>60</v>
      </c>
      <c r="W678" s="514">
        <f t="shared" si="37"/>
        <v>13.8</v>
      </c>
      <c r="X678" s="628">
        <f t="shared" si="38"/>
        <v>60</v>
      </c>
      <c r="AT678" s="254"/>
      <c r="AV678" s="216"/>
      <c r="AW678" s="332"/>
      <c r="AY678" s="255"/>
    </row>
    <row r="679" spans="2:51" x14ac:dyDescent="0.25">
      <c r="B679" s="332">
        <v>10.6</v>
      </c>
      <c r="C679" s="332">
        <v>81</v>
      </c>
      <c r="D679" s="332">
        <v>10.6</v>
      </c>
      <c r="E679" s="332">
        <v>13.7</v>
      </c>
      <c r="F679" s="332">
        <v>18.399999999999999</v>
      </c>
      <c r="G679" s="332">
        <v>281</v>
      </c>
      <c r="H679" s="332">
        <v>1002.1</v>
      </c>
      <c r="I679" s="332">
        <v>38688</v>
      </c>
      <c r="J679" s="332">
        <v>0</v>
      </c>
      <c r="K679" s="332">
        <v>2.2000000000000002</v>
      </c>
      <c r="L679" s="332">
        <v>29.7</v>
      </c>
      <c r="M679" s="332">
        <v>79.7</v>
      </c>
      <c r="N679" s="496">
        <v>172</v>
      </c>
      <c r="O679" s="496">
        <v>14.1</v>
      </c>
      <c r="P679" s="496">
        <v>11.8</v>
      </c>
      <c r="Q679" s="497">
        <v>0.46527777777777801</v>
      </c>
      <c r="R679" s="496"/>
      <c r="S679" s="514">
        <f t="shared" si="39"/>
        <v>3.5</v>
      </c>
      <c r="T679" s="513">
        <f t="shared" si="35"/>
        <v>60</v>
      </c>
      <c r="U679" s="501" t="str">
        <f t="shared" si="40"/>
        <v/>
      </c>
      <c r="V679" s="503">
        <f t="shared" si="36"/>
        <v>60</v>
      </c>
      <c r="W679" s="514">
        <f t="shared" si="37"/>
        <v>14.1</v>
      </c>
      <c r="X679" s="628">
        <f t="shared" si="38"/>
        <v>60</v>
      </c>
      <c r="AT679" s="254"/>
      <c r="AV679" s="216"/>
      <c r="AW679" s="332"/>
      <c r="AY679" s="255"/>
    </row>
    <row r="680" spans="2:51" x14ac:dyDescent="0.25">
      <c r="B680" s="332">
        <v>10.6</v>
      </c>
      <c r="C680" s="332">
        <v>80</v>
      </c>
      <c r="D680" s="332">
        <v>10.6</v>
      </c>
      <c r="E680" s="332">
        <v>10.8</v>
      </c>
      <c r="F680" s="332">
        <v>13</v>
      </c>
      <c r="G680" s="332">
        <v>277</v>
      </c>
      <c r="H680" s="332">
        <v>1002.1</v>
      </c>
      <c r="I680" s="332">
        <v>22025</v>
      </c>
      <c r="J680" s="332">
        <v>0</v>
      </c>
      <c r="K680" s="332">
        <v>2.2000000000000002</v>
      </c>
      <c r="L680" s="332">
        <v>29.7</v>
      </c>
      <c r="M680" s="332">
        <v>79.7</v>
      </c>
      <c r="N680" s="496">
        <v>172</v>
      </c>
      <c r="O680" s="496">
        <v>14.4</v>
      </c>
      <c r="P680" s="496">
        <v>12</v>
      </c>
      <c r="Q680" s="497">
        <v>0.46597222222222201</v>
      </c>
      <c r="R680" s="496"/>
      <c r="S680" s="514">
        <f t="shared" si="39"/>
        <v>3.8000000000000007</v>
      </c>
      <c r="T680" s="513">
        <f t="shared" si="35"/>
        <v>60</v>
      </c>
      <c r="U680" s="501" t="str">
        <f t="shared" si="40"/>
        <v/>
      </c>
      <c r="V680" s="503">
        <f t="shared" si="36"/>
        <v>60</v>
      </c>
      <c r="W680" s="514">
        <f t="shared" si="37"/>
        <v>14.4</v>
      </c>
      <c r="X680" s="628">
        <f t="shared" si="38"/>
        <v>60</v>
      </c>
      <c r="AT680" s="254"/>
      <c r="AV680" s="216"/>
      <c r="AW680" s="332"/>
      <c r="AY680" s="255"/>
    </row>
    <row r="681" spans="2:51" x14ac:dyDescent="0.25">
      <c r="B681" s="332">
        <v>10.7</v>
      </c>
      <c r="C681" s="332">
        <v>80</v>
      </c>
      <c r="D681" s="332">
        <v>10.7</v>
      </c>
      <c r="E681" s="332">
        <v>9.4</v>
      </c>
      <c r="F681" s="332">
        <v>14.8</v>
      </c>
      <c r="G681" s="332">
        <v>332</v>
      </c>
      <c r="H681" s="332">
        <v>1002.5</v>
      </c>
      <c r="I681" s="332">
        <v>23188</v>
      </c>
      <c r="J681" s="332">
        <v>0</v>
      </c>
      <c r="K681" s="332">
        <v>2.2000000000000002</v>
      </c>
      <c r="L681" s="332">
        <v>29.7</v>
      </c>
      <c r="M681" s="332">
        <v>79.7</v>
      </c>
      <c r="N681" s="496">
        <v>172</v>
      </c>
      <c r="O681" s="496">
        <v>14.7</v>
      </c>
      <c r="P681" s="496">
        <v>12.1</v>
      </c>
      <c r="Q681" s="497">
        <v>0.46666666666666701</v>
      </c>
      <c r="R681" s="496"/>
      <c r="S681" s="514">
        <f t="shared" si="39"/>
        <v>4</v>
      </c>
      <c r="T681" s="513">
        <f t="shared" si="35"/>
        <v>60</v>
      </c>
      <c r="U681" s="501" t="str">
        <f t="shared" si="40"/>
        <v/>
      </c>
      <c r="V681" s="503">
        <f t="shared" si="36"/>
        <v>60</v>
      </c>
      <c r="W681" s="514">
        <f t="shared" si="37"/>
        <v>14.7</v>
      </c>
      <c r="X681" s="628">
        <f t="shared" si="38"/>
        <v>60</v>
      </c>
      <c r="AT681" s="254"/>
      <c r="AV681" s="216"/>
      <c r="AW681" s="332"/>
      <c r="AY681" s="255"/>
    </row>
    <row r="682" spans="2:51" x14ac:dyDescent="0.25">
      <c r="B682" s="332">
        <v>10.7</v>
      </c>
      <c r="C682" s="332">
        <v>81</v>
      </c>
      <c r="D682" s="332">
        <v>10.7</v>
      </c>
      <c r="E682" s="332">
        <v>5.8</v>
      </c>
      <c r="F682" s="332">
        <v>7.2</v>
      </c>
      <c r="G682" s="332">
        <v>245</v>
      </c>
      <c r="H682" s="332">
        <v>1002.3</v>
      </c>
      <c r="I682" s="332">
        <v>26102</v>
      </c>
      <c r="J682" s="332">
        <v>0</v>
      </c>
      <c r="K682" s="332">
        <v>2.2000000000000002</v>
      </c>
      <c r="L682" s="332">
        <v>29.7</v>
      </c>
      <c r="M682" s="332">
        <v>79.7</v>
      </c>
      <c r="N682" s="496">
        <v>172</v>
      </c>
      <c r="O682" s="496">
        <v>14.8</v>
      </c>
      <c r="P682" s="496">
        <v>12.1</v>
      </c>
      <c r="Q682" s="497">
        <v>0.46736111111111101</v>
      </c>
      <c r="R682" s="496"/>
      <c r="S682" s="514">
        <f t="shared" si="39"/>
        <v>4.1000000000000014</v>
      </c>
      <c r="T682" s="513">
        <f t="shared" si="35"/>
        <v>60</v>
      </c>
      <c r="U682" s="501" t="str">
        <f t="shared" si="40"/>
        <v/>
      </c>
      <c r="V682" s="503">
        <f t="shared" si="36"/>
        <v>60</v>
      </c>
      <c r="W682" s="514">
        <f t="shared" si="37"/>
        <v>14.8</v>
      </c>
      <c r="X682" s="628">
        <f t="shared" si="38"/>
        <v>60</v>
      </c>
      <c r="AT682" s="254"/>
      <c r="AV682" s="216"/>
      <c r="AW682" s="332"/>
      <c r="AY682" s="255"/>
    </row>
    <row r="683" spans="2:51" x14ac:dyDescent="0.25">
      <c r="B683" s="332">
        <v>10.7</v>
      </c>
      <c r="C683" s="332">
        <v>80</v>
      </c>
      <c r="D683" s="332">
        <v>10.7</v>
      </c>
      <c r="E683" s="332">
        <v>4.7</v>
      </c>
      <c r="F683" s="332">
        <v>7.2</v>
      </c>
      <c r="G683" s="332">
        <v>261</v>
      </c>
      <c r="H683" s="332">
        <v>1002.4</v>
      </c>
      <c r="I683" s="332">
        <v>26815</v>
      </c>
      <c r="J683" s="332">
        <v>0</v>
      </c>
      <c r="K683" s="332">
        <v>2.2000000000000002</v>
      </c>
      <c r="L683" s="332">
        <v>29.7</v>
      </c>
      <c r="M683" s="332">
        <v>79.7</v>
      </c>
      <c r="N683" s="496">
        <v>172</v>
      </c>
      <c r="O683" s="496">
        <v>14.9</v>
      </c>
      <c r="P683" s="496">
        <v>12.2</v>
      </c>
      <c r="Q683" s="497">
        <v>0.468055555555556</v>
      </c>
      <c r="R683" s="496"/>
      <c r="S683" s="514">
        <f t="shared" si="39"/>
        <v>4.2000000000000011</v>
      </c>
      <c r="T683" s="513">
        <f t="shared" si="35"/>
        <v>60</v>
      </c>
      <c r="U683" s="501" t="str">
        <f t="shared" si="40"/>
        <v/>
      </c>
      <c r="V683" s="503">
        <f t="shared" si="36"/>
        <v>60</v>
      </c>
      <c r="W683" s="514">
        <f t="shared" si="37"/>
        <v>14.9</v>
      </c>
      <c r="X683" s="628">
        <f t="shared" si="38"/>
        <v>60</v>
      </c>
      <c r="AT683" s="254"/>
      <c r="AV683" s="216"/>
      <c r="AW683" s="332"/>
      <c r="AY683" s="255"/>
    </row>
    <row r="684" spans="2:51" x14ac:dyDescent="0.25">
      <c r="B684" s="332">
        <v>10.7</v>
      </c>
      <c r="C684" s="332">
        <v>81</v>
      </c>
      <c r="D684" s="332">
        <v>10.7</v>
      </c>
      <c r="E684" s="332">
        <v>6.8</v>
      </c>
      <c r="F684" s="332">
        <v>9.4</v>
      </c>
      <c r="G684" s="332">
        <v>324</v>
      </c>
      <c r="H684" s="332">
        <v>1002.4</v>
      </c>
      <c r="I684" s="332">
        <v>30829</v>
      </c>
      <c r="J684" s="332">
        <v>0</v>
      </c>
      <c r="K684" s="332">
        <v>2.2000000000000002</v>
      </c>
      <c r="L684" s="332">
        <v>29.7</v>
      </c>
      <c r="M684" s="332">
        <v>79.7</v>
      </c>
      <c r="N684" s="496">
        <v>172</v>
      </c>
      <c r="O684" s="496">
        <v>14.9</v>
      </c>
      <c r="P684" s="496">
        <v>12.2</v>
      </c>
      <c r="Q684" s="497">
        <v>0.46875</v>
      </c>
      <c r="R684" s="496"/>
      <c r="S684" s="514">
        <f t="shared" si="39"/>
        <v>4.2000000000000011</v>
      </c>
      <c r="T684" s="513">
        <f t="shared" si="35"/>
        <v>60</v>
      </c>
      <c r="U684" s="501" t="str">
        <f t="shared" si="40"/>
        <v/>
      </c>
      <c r="V684" s="503">
        <f t="shared" si="36"/>
        <v>60</v>
      </c>
      <c r="W684" s="514">
        <f t="shared" si="37"/>
        <v>14.9</v>
      </c>
      <c r="X684" s="628">
        <f t="shared" si="38"/>
        <v>60</v>
      </c>
      <c r="AT684" s="254"/>
      <c r="AV684" s="216"/>
      <c r="AW684" s="332"/>
      <c r="AY684" s="255"/>
    </row>
    <row r="685" spans="2:51" x14ac:dyDescent="0.25">
      <c r="B685" s="332">
        <v>10.8</v>
      </c>
      <c r="C685" s="332">
        <v>80</v>
      </c>
      <c r="D685" s="332">
        <v>10.8</v>
      </c>
      <c r="E685" s="332">
        <v>9.4</v>
      </c>
      <c r="F685" s="332">
        <v>13</v>
      </c>
      <c r="G685" s="332">
        <v>319</v>
      </c>
      <c r="H685" s="332">
        <v>1002.4</v>
      </c>
      <c r="I685" s="332">
        <v>27249</v>
      </c>
      <c r="J685" s="332">
        <v>0</v>
      </c>
      <c r="K685" s="332">
        <v>2.2000000000000002</v>
      </c>
      <c r="L685" s="332">
        <v>29.7</v>
      </c>
      <c r="M685" s="332">
        <v>79.7</v>
      </c>
      <c r="N685" s="496">
        <v>172</v>
      </c>
      <c r="O685" s="496">
        <v>15</v>
      </c>
      <c r="P685" s="496">
        <v>12.3</v>
      </c>
      <c r="Q685" s="497">
        <v>0.469444444444444</v>
      </c>
      <c r="R685" s="496"/>
      <c r="S685" s="514">
        <f t="shared" si="39"/>
        <v>4.1999999999999993</v>
      </c>
      <c r="T685" s="513">
        <f t="shared" si="35"/>
        <v>60</v>
      </c>
      <c r="U685" s="501" t="str">
        <f t="shared" si="40"/>
        <v/>
      </c>
      <c r="V685" s="503">
        <f t="shared" si="36"/>
        <v>60</v>
      </c>
      <c r="W685" s="514">
        <f t="shared" si="37"/>
        <v>15</v>
      </c>
      <c r="X685" s="628">
        <f t="shared" si="38"/>
        <v>60</v>
      </c>
      <c r="AT685" s="254"/>
      <c r="AV685" s="216"/>
      <c r="AW685" s="332"/>
      <c r="AY685" s="255"/>
    </row>
    <row r="686" spans="2:51" x14ac:dyDescent="0.25">
      <c r="B686" s="332">
        <v>10.8</v>
      </c>
      <c r="C686" s="332">
        <v>80</v>
      </c>
      <c r="D686" s="332">
        <v>10.8</v>
      </c>
      <c r="E686" s="332">
        <v>7.2</v>
      </c>
      <c r="F686" s="332">
        <v>11.2</v>
      </c>
      <c r="G686" s="332">
        <v>280</v>
      </c>
      <c r="H686" s="332">
        <v>1002.3</v>
      </c>
      <c r="I686" s="332">
        <v>22087</v>
      </c>
      <c r="J686" s="332">
        <v>0</v>
      </c>
      <c r="K686" s="332">
        <v>2.2000000000000002</v>
      </c>
      <c r="L686" s="332">
        <v>29.7</v>
      </c>
      <c r="M686" s="332">
        <v>79.7</v>
      </c>
      <c r="N686" s="496">
        <v>172</v>
      </c>
      <c r="O686" s="496">
        <v>15.1</v>
      </c>
      <c r="P686" s="496">
        <v>12.3</v>
      </c>
      <c r="Q686" s="497">
        <v>0.47013888888888899</v>
      </c>
      <c r="R686" s="496"/>
      <c r="S686" s="514">
        <f t="shared" si="39"/>
        <v>4.2999999999999989</v>
      </c>
      <c r="T686" s="513">
        <f t="shared" si="35"/>
        <v>60</v>
      </c>
      <c r="U686" s="501" t="str">
        <f t="shared" si="40"/>
        <v/>
      </c>
      <c r="V686" s="503">
        <f t="shared" si="36"/>
        <v>60</v>
      </c>
      <c r="W686" s="514">
        <f t="shared" si="37"/>
        <v>15.1</v>
      </c>
      <c r="X686" s="628">
        <f t="shared" si="38"/>
        <v>60</v>
      </c>
      <c r="AT686" s="254"/>
      <c r="AV686" s="216"/>
      <c r="AW686" s="332"/>
      <c r="AY686" s="255"/>
    </row>
    <row r="687" spans="2:51" x14ac:dyDescent="0.25">
      <c r="B687" s="332">
        <v>10.7</v>
      </c>
      <c r="C687" s="332">
        <v>80</v>
      </c>
      <c r="D687" s="332">
        <v>10.7</v>
      </c>
      <c r="E687" s="332">
        <v>6.1</v>
      </c>
      <c r="F687" s="332">
        <v>7.2</v>
      </c>
      <c r="G687" s="332">
        <v>274</v>
      </c>
      <c r="H687" s="332">
        <v>1002.5</v>
      </c>
      <c r="I687" s="332">
        <v>20599</v>
      </c>
      <c r="J687" s="332">
        <v>0</v>
      </c>
      <c r="K687" s="332">
        <v>2.2000000000000002</v>
      </c>
      <c r="L687" s="332">
        <v>29.7</v>
      </c>
      <c r="M687" s="332">
        <v>79.7</v>
      </c>
      <c r="N687" s="496">
        <v>172</v>
      </c>
      <c r="O687" s="496">
        <v>15.2</v>
      </c>
      <c r="P687" s="496">
        <v>12.4</v>
      </c>
      <c r="Q687" s="497">
        <v>0.47083333333333299</v>
      </c>
      <c r="R687" s="496"/>
      <c r="S687" s="514">
        <f t="shared" si="39"/>
        <v>4.5</v>
      </c>
      <c r="T687" s="513">
        <f t="shared" si="35"/>
        <v>60</v>
      </c>
      <c r="U687" s="501" t="str">
        <f t="shared" si="40"/>
        <v/>
      </c>
      <c r="V687" s="503">
        <f t="shared" si="36"/>
        <v>60</v>
      </c>
      <c r="W687" s="514">
        <f t="shared" si="37"/>
        <v>15.2</v>
      </c>
      <c r="X687" s="628">
        <f t="shared" si="38"/>
        <v>60</v>
      </c>
      <c r="AT687" s="254"/>
      <c r="AV687" s="216"/>
      <c r="AW687" s="332"/>
      <c r="AY687" s="255"/>
    </row>
    <row r="688" spans="2:51" x14ac:dyDescent="0.25">
      <c r="B688" s="332">
        <v>10.7</v>
      </c>
      <c r="C688" s="332">
        <v>80</v>
      </c>
      <c r="D688" s="332">
        <v>10.7</v>
      </c>
      <c r="E688" s="332">
        <v>22.3</v>
      </c>
      <c r="F688" s="332">
        <v>27.7</v>
      </c>
      <c r="G688" s="332">
        <v>273</v>
      </c>
      <c r="H688" s="332">
        <v>1002.7</v>
      </c>
      <c r="I688" s="332">
        <v>22413</v>
      </c>
      <c r="J688" s="332">
        <v>0</v>
      </c>
      <c r="K688" s="332">
        <v>2.2000000000000002</v>
      </c>
      <c r="L688" s="332">
        <v>29.7</v>
      </c>
      <c r="M688" s="332">
        <v>79.7</v>
      </c>
      <c r="N688" s="496">
        <v>172</v>
      </c>
      <c r="O688" s="496">
        <v>15.2</v>
      </c>
      <c r="P688" s="496">
        <v>12.4</v>
      </c>
      <c r="Q688" s="497">
        <v>0.47152777777777799</v>
      </c>
      <c r="R688" s="496"/>
      <c r="S688" s="514">
        <f t="shared" si="39"/>
        <v>4.5</v>
      </c>
      <c r="T688" s="513">
        <f t="shared" si="35"/>
        <v>60</v>
      </c>
      <c r="U688" s="501" t="str">
        <f t="shared" si="40"/>
        <v/>
      </c>
      <c r="V688" s="503">
        <f t="shared" si="36"/>
        <v>60</v>
      </c>
      <c r="W688" s="514">
        <f t="shared" si="37"/>
        <v>15.2</v>
      </c>
      <c r="X688" s="628">
        <f t="shared" si="38"/>
        <v>60</v>
      </c>
      <c r="AT688" s="254"/>
      <c r="AV688" s="216"/>
      <c r="AW688" s="332"/>
      <c r="AY688" s="255"/>
    </row>
    <row r="689" spans="2:51" x14ac:dyDescent="0.25">
      <c r="B689" s="332">
        <v>10.7</v>
      </c>
      <c r="C689" s="332">
        <v>80</v>
      </c>
      <c r="D689" s="332">
        <v>10.7</v>
      </c>
      <c r="E689" s="332">
        <v>10.4</v>
      </c>
      <c r="F689" s="332">
        <v>13</v>
      </c>
      <c r="G689" s="332">
        <v>350</v>
      </c>
      <c r="H689" s="332">
        <v>1002.5</v>
      </c>
      <c r="I689" s="332">
        <v>26985</v>
      </c>
      <c r="J689" s="332">
        <v>0</v>
      </c>
      <c r="K689" s="332">
        <v>2.2000000000000002</v>
      </c>
      <c r="L689" s="332">
        <v>29.7</v>
      </c>
      <c r="M689" s="332">
        <v>79.7</v>
      </c>
      <c r="N689" s="496">
        <v>172</v>
      </c>
      <c r="O689" s="496">
        <v>15.2</v>
      </c>
      <c r="P689" s="496">
        <v>12.4</v>
      </c>
      <c r="Q689" s="497">
        <v>0.47222222222222199</v>
      </c>
      <c r="R689" s="496"/>
      <c r="S689" s="514">
        <f t="shared" si="39"/>
        <v>4.5</v>
      </c>
      <c r="T689" s="513">
        <f t="shared" si="35"/>
        <v>60</v>
      </c>
      <c r="U689" s="501" t="str">
        <f t="shared" si="40"/>
        <v/>
      </c>
      <c r="V689" s="503">
        <f t="shared" si="36"/>
        <v>60</v>
      </c>
      <c r="W689" s="514">
        <f t="shared" si="37"/>
        <v>15.2</v>
      </c>
      <c r="X689" s="628">
        <f t="shared" si="38"/>
        <v>60</v>
      </c>
      <c r="AT689" s="254"/>
      <c r="AV689" s="216"/>
      <c r="AW689" s="332"/>
      <c r="AY689" s="255"/>
    </row>
    <row r="690" spans="2:51" x14ac:dyDescent="0.25">
      <c r="B690" s="332">
        <v>10.7</v>
      </c>
      <c r="C690" s="332">
        <v>80</v>
      </c>
      <c r="D690" s="332">
        <v>10.7</v>
      </c>
      <c r="E690" s="332">
        <v>6.8</v>
      </c>
      <c r="F690" s="332">
        <v>9.4</v>
      </c>
      <c r="G690" s="332">
        <v>250</v>
      </c>
      <c r="H690" s="332">
        <v>1002.7</v>
      </c>
      <c r="I690" s="332">
        <v>24722</v>
      </c>
      <c r="J690" s="332">
        <v>0</v>
      </c>
      <c r="K690" s="332">
        <v>2.2000000000000002</v>
      </c>
      <c r="L690" s="332">
        <v>29.7</v>
      </c>
      <c r="M690" s="332">
        <v>79.7</v>
      </c>
      <c r="N690" s="496">
        <v>172</v>
      </c>
      <c r="O690" s="496">
        <v>15.2</v>
      </c>
      <c r="P690" s="496">
        <v>12.4</v>
      </c>
      <c r="Q690" s="497">
        <v>0.47291666666666698</v>
      </c>
      <c r="R690" s="496"/>
      <c r="S690" s="514">
        <f t="shared" si="39"/>
        <v>4.5</v>
      </c>
      <c r="T690" s="513">
        <f t="shared" ref="T690:T753" si="41">IF(I690&gt;4000,60,"")</f>
        <v>60</v>
      </c>
      <c r="U690" s="501" t="str">
        <f t="shared" si="40"/>
        <v/>
      </c>
      <c r="V690" s="503">
        <f t="shared" ref="V690:V753" si="42">IF(O690&gt;B690+2,60,"")</f>
        <v>60</v>
      </c>
      <c r="W690" s="514">
        <f t="shared" ref="W690:W753" si="43">MAX(O690:P690)</f>
        <v>15.2</v>
      </c>
      <c r="X690" s="628">
        <f t="shared" ref="X690:X753" si="44">IF(W690&gt;B690+3,60,"")</f>
        <v>60</v>
      </c>
      <c r="AT690" s="254"/>
      <c r="AV690" s="216"/>
      <c r="AW690" s="332"/>
      <c r="AY690" s="255"/>
    </row>
    <row r="691" spans="2:51" x14ac:dyDescent="0.25">
      <c r="B691" s="332">
        <v>10.6</v>
      </c>
      <c r="C691" s="332">
        <v>79</v>
      </c>
      <c r="D691" s="332">
        <v>10.6</v>
      </c>
      <c r="E691" s="332">
        <v>19.8</v>
      </c>
      <c r="F691" s="332">
        <v>27.7</v>
      </c>
      <c r="G691" s="332">
        <v>243</v>
      </c>
      <c r="H691" s="332">
        <v>1002.6</v>
      </c>
      <c r="I691" s="332">
        <v>36704</v>
      </c>
      <c r="J691" s="332">
        <v>0</v>
      </c>
      <c r="K691" s="332">
        <v>2.2000000000000002</v>
      </c>
      <c r="L691" s="332">
        <v>29.7</v>
      </c>
      <c r="M691" s="332">
        <v>79.7</v>
      </c>
      <c r="N691" s="496">
        <v>172</v>
      </c>
      <c r="O691" s="496">
        <v>15.2</v>
      </c>
      <c r="P691" s="496">
        <v>12.4</v>
      </c>
      <c r="Q691" s="497">
        <v>0.47361111111111098</v>
      </c>
      <c r="R691" s="496"/>
      <c r="S691" s="514">
        <f t="shared" si="39"/>
        <v>4.5999999999999996</v>
      </c>
      <c r="T691" s="513">
        <f t="shared" si="41"/>
        <v>60</v>
      </c>
      <c r="U691" s="501" t="str">
        <f t="shared" si="40"/>
        <v/>
      </c>
      <c r="V691" s="503">
        <f t="shared" si="42"/>
        <v>60</v>
      </c>
      <c r="W691" s="514">
        <f t="shared" si="43"/>
        <v>15.2</v>
      </c>
      <c r="X691" s="628">
        <f t="shared" si="44"/>
        <v>60</v>
      </c>
      <c r="AT691" s="254"/>
      <c r="AV691" s="216"/>
      <c r="AW691" s="332"/>
      <c r="AY691" s="255"/>
    </row>
    <row r="692" spans="2:51" x14ac:dyDescent="0.25">
      <c r="B692" s="332">
        <v>10.6</v>
      </c>
      <c r="C692" s="332">
        <v>79</v>
      </c>
      <c r="D692" s="332">
        <v>10.6</v>
      </c>
      <c r="E692" s="332">
        <v>5.8</v>
      </c>
      <c r="F692" s="332">
        <v>9.4</v>
      </c>
      <c r="G692" s="332">
        <v>312</v>
      </c>
      <c r="H692" s="332">
        <v>1002.6</v>
      </c>
      <c r="I692" s="332">
        <v>36874</v>
      </c>
      <c r="J692" s="332">
        <v>0</v>
      </c>
      <c r="K692" s="332">
        <v>2.2000000000000002</v>
      </c>
      <c r="L692" s="332">
        <v>29.7</v>
      </c>
      <c r="M692" s="332">
        <v>79.7</v>
      </c>
      <c r="N692" s="496">
        <v>172</v>
      </c>
      <c r="O692" s="496">
        <v>15.1</v>
      </c>
      <c r="P692" s="496">
        <v>12.4</v>
      </c>
      <c r="Q692" s="497">
        <v>0.47430555555555598</v>
      </c>
      <c r="R692" s="496"/>
      <c r="S692" s="514">
        <f t="shared" si="39"/>
        <v>4.5</v>
      </c>
      <c r="T692" s="513">
        <f t="shared" si="41"/>
        <v>60</v>
      </c>
      <c r="U692" s="501" t="str">
        <f t="shared" si="40"/>
        <v/>
      </c>
      <c r="V692" s="503">
        <f t="shared" si="42"/>
        <v>60</v>
      </c>
      <c r="W692" s="514">
        <f t="shared" si="43"/>
        <v>15.1</v>
      </c>
      <c r="X692" s="628">
        <f t="shared" si="44"/>
        <v>60</v>
      </c>
      <c r="AT692" s="254"/>
      <c r="AV692" s="216"/>
      <c r="AW692" s="332"/>
      <c r="AY692" s="255"/>
    </row>
    <row r="693" spans="2:51" x14ac:dyDescent="0.25">
      <c r="B693" s="332">
        <v>10.6</v>
      </c>
      <c r="C693" s="332">
        <v>79</v>
      </c>
      <c r="D693" s="332">
        <v>10.6</v>
      </c>
      <c r="E693" s="332">
        <v>7.6</v>
      </c>
      <c r="F693" s="332">
        <v>13</v>
      </c>
      <c r="G693" s="332">
        <v>34</v>
      </c>
      <c r="H693" s="332">
        <v>1002.7</v>
      </c>
      <c r="I693" s="332">
        <v>25993</v>
      </c>
      <c r="J693" s="332">
        <v>0</v>
      </c>
      <c r="K693" s="332">
        <v>2.2000000000000002</v>
      </c>
      <c r="L693" s="332">
        <v>29.7</v>
      </c>
      <c r="M693" s="332">
        <v>79.7</v>
      </c>
      <c r="N693" s="496">
        <v>172</v>
      </c>
      <c r="O693" s="496">
        <v>15</v>
      </c>
      <c r="P693" s="496">
        <v>12.3</v>
      </c>
      <c r="Q693" s="497">
        <v>0.47499999999999998</v>
      </c>
      <c r="R693" s="496"/>
      <c r="S693" s="514">
        <f t="shared" si="39"/>
        <v>4.4000000000000004</v>
      </c>
      <c r="T693" s="513">
        <f t="shared" si="41"/>
        <v>60</v>
      </c>
      <c r="U693" s="501" t="str">
        <f t="shared" si="40"/>
        <v/>
      </c>
      <c r="V693" s="503">
        <f t="shared" si="42"/>
        <v>60</v>
      </c>
      <c r="W693" s="514">
        <f t="shared" si="43"/>
        <v>15</v>
      </c>
      <c r="X693" s="628">
        <f t="shared" si="44"/>
        <v>60</v>
      </c>
      <c r="AT693" s="254"/>
      <c r="AV693" s="216"/>
      <c r="AW693" s="332"/>
      <c r="AY693" s="255"/>
    </row>
    <row r="694" spans="2:51" x14ac:dyDescent="0.25">
      <c r="B694" s="332">
        <v>10.7</v>
      </c>
      <c r="C694" s="332">
        <v>79</v>
      </c>
      <c r="D694" s="332">
        <v>10.7</v>
      </c>
      <c r="E694" s="332">
        <v>6.5</v>
      </c>
      <c r="F694" s="332">
        <v>11.2</v>
      </c>
      <c r="G694" s="332">
        <v>2</v>
      </c>
      <c r="H694" s="332">
        <v>1002.6</v>
      </c>
      <c r="I694" s="332">
        <v>23405</v>
      </c>
      <c r="J694" s="332">
        <v>0</v>
      </c>
      <c r="K694" s="332">
        <v>2.2000000000000002</v>
      </c>
      <c r="L694" s="332">
        <v>29.7</v>
      </c>
      <c r="M694" s="332">
        <v>79.7</v>
      </c>
      <c r="N694" s="496">
        <v>172</v>
      </c>
      <c r="O694" s="496">
        <v>15.1</v>
      </c>
      <c r="P694" s="496">
        <v>12.4</v>
      </c>
      <c r="Q694" s="497">
        <v>0.47569444444444398</v>
      </c>
      <c r="R694" s="496"/>
      <c r="S694" s="514">
        <f t="shared" si="39"/>
        <v>4.4000000000000004</v>
      </c>
      <c r="T694" s="513">
        <f t="shared" si="41"/>
        <v>60</v>
      </c>
      <c r="U694" s="501" t="str">
        <f t="shared" si="40"/>
        <v/>
      </c>
      <c r="V694" s="503">
        <f t="shared" si="42"/>
        <v>60</v>
      </c>
      <c r="W694" s="514">
        <f t="shared" si="43"/>
        <v>15.1</v>
      </c>
      <c r="X694" s="628">
        <f t="shared" si="44"/>
        <v>60</v>
      </c>
      <c r="AT694" s="254"/>
      <c r="AV694" s="216"/>
      <c r="AW694" s="332"/>
      <c r="AY694" s="255"/>
    </row>
    <row r="695" spans="2:51" x14ac:dyDescent="0.25">
      <c r="B695" s="332">
        <v>10.7</v>
      </c>
      <c r="C695" s="332">
        <v>79</v>
      </c>
      <c r="D695" s="332">
        <v>10.7</v>
      </c>
      <c r="E695" s="332">
        <v>8.6</v>
      </c>
      <c r="F695" s="332">
        <v>11.2</v>
      </c>
      <c r="G695" s="332">
        <v>254</v>
      </c>
      <c r="H695" s="332">
        <v>1002.8</v>
      </c>
      <c r="I695" s="332">
        <v>23901</v>
      </c>
      <c r="J695" s="332">
        <v>0</v>
      </c>
      <c r="K695" s="332">
        <v>2.2000000000000002</v>
      </c>
      <c r="L695" s="332">
        <v>29.7</v>
      </c>
      <c r="M695" s="332">
        <v>79.7</v>
      </c>
      <c r="N695" s="496">
        <v>172</v>
      </c>
      <c r="O695" s="496">
        <v>15.1</v>
      </c>
      <c r="P695" s="496">
        <v>12.4</v>
      </c>
      <c r="Q695" s="497">
        <v>0.47638888888888897</v>
      </c>
      <c r="R695" s="496"/>
      <c r="S695" s="514">
        <f t="shared" si="39"/>
        <v>4.4000000000000004</v>
      </c>
      <c r="T695" s="513">
        <f t="shared" si="41"/>
        <v>60</v>
      </c>
      <c r="U695" s="501" t="str">
        <f t="shared" si="40"/>
        <v/>
      </c>
      <c r="V695" s="503">
        <f t="shared" si="42"/>
        <v>60</v>
      </c>
      <c r="W695" s="514">
        <f t="shared" si="43"/>
        <v>15.1</v>
      </c>
      <c r="X695" s="628">
        <f t="shared" si="44"/>
        <v>60</v>
      </c>
      <c r="AT695" s="254"/>
      <c r="AV695" s="216"/>
      <c r="AW695" s="332"/>
      <c r="AY695" s="255"/>
    </row>
    <row r="696" spans="2:51" x14ac:dyDescent="0.25">
      <c r="B696" s="332">
        <v>10.7</v>
      </c>
      <c r="C696" s="332">
        <v>78</v>
      </c>
      <c r="D696" s="332">
        <v>10.7</v>
      </c>
      <c r="E696" s="332">
        <v>14.8</v>
      </c>
      <c r="F696" s="332">
        <v>22</v>
      </c>
      <c r="G696" s="332">
        <v>269</v>
      </c>
      <c r="H696" s="332">
        <v>1002.7</v>
      </c>
      <c r="I696" s="332">
        <v>20165</v>
      </c>
      <c r="J696" s="332">
        <v>0</v>
      </c>
      <c r="K696" s="332">
        <v>2.2000000000000002</v>
      </c>
      <c r="L696" s="332">
        <v>29.7</v>
      </c>
      <c r="M696" s="332">
        <v>79.7</v>
      </c>
      <c r="N696" s="496">
        <v>172</v>
      </c>
      <c r="O696" s="496">
        <v>15.1</v>
      </c>
      <c r="P696" s="496">
        <v>12.4</v>
      </c>
      <c r="Q696" s="497">
        <v>0.47708333333333303</v>
      </c>
      <c r="R696" s="496"/>
      <c r="S696" s="514">
        <f t="shared" si="39"/>
        <v>4.4000000000000004</v>
      </c>
      <c r="T696" s="513">
        <f t="shared" si="41"/>
        <v>60</v>
      </c>
      <c r="U696" s="501" t="str">
        <f t="shared" si="40"/>
        <v/>
      </c>
      <c r="V696" s="503">
        <f t="shared" si="42"/>
        <v>60</v>
      </c>
      <c r="W696" s="514">
        <f t="shared" si="43"/>
        <v>15.1</v>
      </c>
      <c r="X696" s="628">
        <f t="shared" si="44"/>
        <v>60</v>
      </c>
      <c r="AT696" s="254"/>
      <c r="AV696" s="216"/>
      <c r="AW696" s="332"/>
      <c r="AY696" s="255"/>
    </row>
    <row r="697" spans="2:51" x14ac:dyDescent="0.25">
      <c r="B697" s="332">
        <v>10.6</v>
      </c>
      <c r="C697" s="332">
        <v>78</v>
      </c>
      <c r="D697" s="332">
        <v>10.6</v>
      </c>
      <c r="E697" s="332">
        <v>20.2</v>
      </c>
      <c r="F697" s="332">
        <v>33.1</v>
      </c>
      <c r="G697" s="332">
        <v>238</v>
      </c>
      <c r="H697" s="332">
        <v>1002.9</v>
      </c>
      <c r="I697" s="332">
        <v>20212</v>
      </c>
      <c r="J697" s="332">
        <v>0</v>
      </c>
      <c r="K697" s="332">
        <v>2.2000000000000002</v>
      </c>
      <c r="L697" s="332">
        <v>29.7</v>
      </c>
      <c r="M697" s="332">
        <v>79.7</v>
      </c>
      <c r="N697" s="496">
        <v>172</v>
      </c>
      <c r="O697" s="496">
        <v>15.1</v>
      </c>
      <c r="P697" s="496">
        <v>12.4</v>
      </c>
      <c r="Q697" s="497">
        <v>0.47777777777777802</v>
      </c>
      <c r="R697" s="496"/>
      <c r="S697" s="514">
        <f t="shared" si="39"/>
        <v>4.5</v>
      </c>
      <c r="T697" s="513">
        <f t="shared" si="41"/>
        <v>60</v>
      </c>
      <c r="U697" s="501" t="str">
        <f t="shared" si="40"/>
        <v/>
      </c>
      <c r="V697" s="503">
        <f t="shared" si="42"/>
        <v>60</v>
      </c>
      <c r="W697" s="514">
        <f t="shared" si="43"/>
        <v>15.1</v>
      </c>
      <c r="X697" s="628">
        <f t="shared" si="44"/>
        <v>60</v>
      </c>
      <c r="AT697" s="254"/>
      <c r="AV697" s="216"/>
      <c r="AW697" s="332"/>
      <c r="AY697" s="255"/>
    </row>
    <row r="698" spans="2:51" x14ac:dyDescent="0.25">
      <c r="B698" s="332">
        <v>10.5</v>
      </c>
      <c r="C698" s="332">
        <v>78</v>
      </c>
      <c r="D698" s="332">
        <v>10.5</v>
      </c>
      <c r="E698" s="332">
        <v>13</v>
      </c>
      <c r="F698" s="332">
        <v>18.399999999999999</v>
      </c>
      <c r="G698" s="332">
        <v>268</v>
      </c>
      <c r="H698" s="332">
        <v>1002.7</v>
      </c>
      <c r="I698" s="332">
        <v>27853</v>
      </c>
      <c r="J698" s="332">
        <v>0</v>
      </c>
      <c r="K698" s="332">
        <v>2.2000000000000002</v>
      </c>
      <c r="L698" s="332">
        <v>29.7</v>
      </c>
      <c r="M698" s="332">
        <v>79.7</v>
      </c>
      <c r="N698" s="496">
        <v>172</v>
      </c>
      <c r="O698" s="496">
        <v>15</v>
      </c>
      <c r="P698" s="496">
        <v>12.4</v>
      </c>
      <c r="Q698" s="497">
        <v>0.47847222222222202</v>
      </c>
      <c r="R698" s="496"/>
      <c r="S698" s="514">
        <f t="shared" si="39"/>
        <v>4.5</v>
      </c>
      <c r="T698" s="513">
        <f t="shared" si="41"/>
        <v>60</v>
      </c>
      <c r="U698" s="501" t="str">
        <f t="shared" si="40"/>
        <v/>
      </c>
      <c r="V698" s="503">
        <f t="shared" si="42"/>
        <v>60</v>
      </c>
      <c r="W698" s="514">
        <f t="shared" si="43"/>
        <v>15</v>
      </c>
      <c r="X698" s="628">
        <f t="shared" si="44"/>
        <v>60</v>
      </c>
      <c r="AT698" s="254"/>
      <c r="AV698" s="216"/>
      <c r="AW698" s="332"/>
      <c r="AY698" s="255"/>
    </row>
    <row r="699" spans="2:51" x14ac:dyDescent="0.25">
      <c r="B699" s="332">
        <v>10.5</v>
      </c>
      <c r="C699" s="332">
        <v>78</v>
      </c>
      <c r="D699" s="332">
        <v>10.5</v>
      </c>
      <c r="E699" s="332">
        <v>16.899999999999999</v>
      </c>
      <c r="F699" s="332">
        <v>23.8</v>
      </c>
      <c r="G699" s="332">
        <v>134</v>
      </c>
      <c r="H699" s="332">
        <v>1002.6</v>
      </c>
      <c r="I699" s="332">
        <v>19948</v>
      </c>
      <c r="J699" s="332">
        <v>0</v>
      </c>
      <c r="K699" s="332">
        <v>2.2000000000000002</v>
      </c>
      <c r="L699" s="332">
        <v>29.7</v>
      </c>
      <c r="M699" s="332">
        <v>79.7</v>
      </c>
      <c r="N699" s="496">
        <v>172</v>
      </c>
      <c r="O699" s="496">
        <v>14.8</v>
      </c>
      <c r="P699" s="496">
        <v>12.3</v>
      </c>
      <c r="Q699" s="497">
        <v>0.47916666666666702</v>
      </c>
      <c r="R699" s="496"/>
      <c r="S699" s="514">
        <f t="shared" si="39"/>
        <v>4.3000000000000007</v>
      </c>
      <c r="T699" s="513">
        <f t="shared" si="41"/>
        <v>60</v>
      </c>
      <c r="U699" s="501" t="str">
        <f t="shared" si="40"/>
        <v/>
      </c>
      <c r="V699" s="503">
        <f t="shared" si="42"/>
        <v>60</v>
      </c>
      <c r="W699" s="514">
        <f t="shared" si="43"/>
        <v>14.8</v>
      </c>
      <c r="X699" s="628">
        <f t="shared" si="44"/>
        <v>60</v>
      </c>
      <c r="AT699" s="254"/>
      <c r="AV699" s="216"/>
      <c r="AW699" s="332"/>
      <c r="AY699" s="255"/>
    </row>
    <row r="700" spans="2:51" x14ac:dyDescent="0.25">
      <c r="B700" s="332">
        <v>10.5</v>
      </c>
      <c r="C700" s="332">
        <v>78</v>
      </c>
      <c r="D700" s="332">
        <v>10.5</v>
      </c>
      <c r="E700" s="332">
        <v>13.7</v>
      </c>
      <c r="F700" s="332">
        <v>20.2</v>
      </c>
      <c r="G700" s="332">
        <v>259</v>
      </c>
      <c r="H700" s="332">
        <v>1002.7</v>
      </c>
      <c r="I700" s="332">
        <v>16585</v>
      </c>
      <c r="J700" s="332">
        <v>0</v>
      </c>
      <c r="K700" s="332">
        <v>2.2000000000000002</v>
      </c>
      <c r="L700" s="332">
        <v>29.7</v>
      </c>
      <c r="M700" s="332">
        <v>79.7</v>
      </c>
      <c r="N700" s="496">
        <v>172</v>
      </c>
      <c r="O700" s="496">
        <v>14.7</v>
      </c>
      <c r="P700" s="496">
        <v>12.2</v>
      </c>
      <c r="Q700" s="497">
        <v>0.47986111111111102</v>
      </c>
      <c r="R700" s="496"/>
      <c r="S700" s="514">
        <f t="shared" si="39"/>
        <v>4.1999999999999993</v>
      </c>
      <c r="T700" s="513">
        <f t="shared" si="41"/>
        <v>60</v>
      </c>
      <c r="U700" s="501" t="str">
        <f t="shared" si="40"/>
        <v/>
      </c>
      <c r="V700" s="503">
        <f t="shared" si="42"/>
        <v>60</v>
      </c>
      <c r="W700" s="514">
        <f t="shared" si="43"/>
        <v>14.7</v>
      </c>
      <c r="X700" s="628">
        <f t="shared" si="44"/>
        <v>60</v>
      </c>
      <c r="AT700" s="254"/>
      <c r="AV700" s="216"/>
      <c r="AW700" s="332"/>
      <c r="AY700" s="255"/>
    </row>
    <row r="701" spans="2:51" x14ac:dyDescent="0.25">
      <c r="B701" s="332">
        <v>10.5</v>
      </c>
      <c r="C701" s="332">
        <v>78</v>
      </c>
      <c r="D701" s="332">
        <v>10.5</v>
      </c>
      <c r="E701" s="332">
        <v>10.8</v>
      </c>
      <c r="F701" s="332">
        <v>13</v>
      </c>
      <c r="G701" s="332">
        <v>296</v>
      </c>
      <c r="H701" s="332">
        <v>1002.9</v>
      </c>
      <c r="I701" s="332">
        <v>24226</v>
      </c>
      <c r="J701" s="332">
        <v>0</v>
      </c>
      <c r="K701" s="332">
        <v>2.2000000000000002</v>
      </c>
      <c r="L701" s="332">
        <v>29.7</v>
      </c>
      <c r="M701" s="332">
        <v>79.7</v>
      </c>
      <c r="N701" s="496">
        <v>172</v>
      </c>
      <c r="O701" s="496">
        <v>14.6</v>
      </c>
      <c r="P701" s="496">
        <v>12.2</v>
      </c>
      <c r="Q701" s="497">
        <v>0.48055555555555601</v>
      </c>
      <c r="R701" s="496"/>
      <c r="S701" s="514">
        <f t="shared" si="39"/>
        <v>4.0999999999999996</v>
      </c>
      <c r="T701" s="513">
        <f t="shared" si="41"/>
        <v>60</v>
      </c>
      <c r="U701" s="501" t="str">
        <f t="shared" si="40"/>
        <v/>
      </c>
      <c r="V701" s="503">
        <f t="shared" si="42"/>
        <v>60</v>
      </c>
      <c r="W701" s="514">
        <f t="shared" si="43"/>
        <v>14.6</v>
      </c>
      <c r="X701" s="628">
        <f t="shared" si="44"/>
        <v>60</v>
      </c>
      <c r="AT701" s="254"/>
      <c r="AV701" s="216"/>
      <c r="AW701" s="332"/>
      <c r="AY701" s="255"/>
    </row>
    <row r="702" spans="2:51" x14ac:dyDescent="0.25">
      <c r="B702" s="332">
        <v>10.5</v>
      </c>
      <c r="C702" s="332">
        <v>78</v>
      </c>
      <c r="D702" s="332">
        <v>10.5</v>
      </c>
      <c r="E702" s="332">
        <v>6.8</v>
      </c>
      <c r="F702" s="332">
        <v>9.4</v>
      </c>
      <c r="G702" s="332">
        <v>276</v>
      </c>
      <c r="H702" s="332">
        <v>1002.9</v>
      </c>
      <c r="I702" s="332">
        <v>42919</v>
      </c>
      <c r="J702" s="332">
        <v>0</v>
      </c>
      <c r="K702" s="332">
        <v>2.2000000000000002</v>
      </c>
      <c r="L702" s="332">
        <v>29.7</v>
      </c>
      <c r="M702" s="332">
        <v>79.7</v>
      </c>
      <c r="N702" s="496">
        <v>172</v>
      </c>
      <c r="O702" s="496">
        <v>14.5</v>
      </c>
      <c r="P702" s="496">
        <v>12.1</v>
      </c>
      <c r="Q702" s="497">
        <v>0.48125000000000001</v>
      </c>
      <c r="R702" s="496"/>
      <c r="S702" s="514">
        <f t="shared" si="39"/>
        <v>4</v>
      </c>
      <c r="T702" s="513">
        <f t="shared" si="41"/>
        <v>60</v>
      </c>
      <c r="U702" s="501" t="str">
        <f t="shared" si="40"/>
        <v/>
      </c>
      <c r="V702" s="503">
        <f t="shared" si="42"/>
        <v>60</v>
      </c>
      <c r="W702" s="514">
        <f t="shared" si="43"/>
        <v>14.5</v>
      </c>
      <c r="X702" s="628">
        <f t="shared" si="44"/>
        <v>60</v>
      </c>
      <c r="AT702" s="254"/>
      <c r="AV702" s="216"/>
      <c r="AW702" s="332"/>
      <c r="AY702" s="255"/>
    </row>
    <row r="703" spans="2:51" x14ac:dyDescent="0.25">
      <c r="B703" s="332">
        <v>10.5</v>
      </c>
      <c r="C703" s="332">
        <v>78</v>
      </c>
      <c r="D703" s="332">
        <v>10.5</v>
      </c>
      <c r="E703" s="332">
        <v>11.2</v>
      </c>
      <c r="F703" s="332">
        <v>14.8</v>
      </c>
      <c r="G703" s="332">
        <v>292</v>
      </c>
      <c r="H703" s="332">
        <v>1002.9</v>
      </c>
      <c r="I703" s="332">
        <v>47368</v>
      </c>
      <c r="J703" s="332">
        <v>0</v>
      </c>
      <c r="K703" s="332">
        <v>2.2000000000000002</v>
      </c>
      <c r="L703" s="332">
        <v>29.7</v>
      </c>
      <c r="M703" s="332">
        <v>79.7</v>
      </c>
      <c r="N703" s="496">
        <v>172</v>
      </c>
      <c r="O703" s="496">
        <v>14.3</v>
      </c>
      <c r="P703" s="496">
        <v>12.1</v>
      </c>
      <c r="Q703" s="497">
        <v>0.48194444444444401</v>
      </c>
      <c r="R703" s="496"/>
      <c r="S703" s="514">
        <f t="shared" si="39"/>
        <v>3.8000000000000007</v>
      </c>
      <c r="T703" s="513">
        <f t="shared" si="41"/>
        <v>60</v>
      </c>
      <c r="U703" s="501" t="str">
        <f t="shared" si="40"/>
        <v/>
      </c>
      <c r="V703" s="503">
        <f t="shared" si="42"/>
        <v>60</v>
      </c>
      <c r="W703" s="514">
        <f t="shared" si="43"/>
        <v>14.3</v>
      </c>
      <c r="X703" s="628">
        <f t="shared" si="44"/>
        <v>60</v>
      </c>
      <c r="AT703" s="254"/>
      <c r="AV703" s="216"/>
      <c r="AW703" s="332"/>
      <c r="AY703" s="255"/>
    </row>
    <row r="704" spans="2:51" x14ac:dyDescent="0.25">
      <c r="B704" s="332">
        <v>10.7</v>
      </c>
      <c r="C704" s="332">
        <v>77</v>
      </c>
      <c r="D704" s="332">
        <v>10.7</v>
      </c>
      <c r="E704" s="332">
        <v>16.899999999999999</v>
      </c>
      <c r="F704" s="332">
        <v>22</v>
      </c>
      <c r="G704" s="332">
        <v>279</v>
      </c>
      <c r="H704" s="332">
        <v>1002.9</v>
      </c>
      <c r="I704" s="332">
        <v>15934</v>
      </c>
      <c r="J704" s="332">
        <v>0</v>
      </c>
      <c r="K704" s="332">
        <v>2.2000000000000002</v>
      </c>
      <c r="L704" s="332">
        <v>29.7</v>
      </c>
      <c r="M704" s="332">
        <v>79.7</v>
      </c>
      <c r="N704" s="496">
        <v>172</v>
      </c>
      <c r="O704" s="496">
        <v>14.4</v>
      </c>
      <c r="P704" s="496">
        <v>12.2</v>
      </c>
      <c r="Q704" s="497">
        <v>0.48263888888888901</v>
      </c>
      <c r="R704" s="496"/>
      <c r="S704" s="514">
        <f t="shared" si="39"/>
        <v>3.7000000000000011</v>
      </c>
      <c r="T704" s="513">
        <f t="shared" si="41"/>
        <v>60</v>
      </c>
      <c r="U704" s="501" t="str">
        <f t="shared" si="40"/>
        <v/>
      </c>
      <c r="V704" s="503">
        <f t="shared" si="42"/>
        <v>60</v>
      </c>
      <c r="W704" s="514">
        <f t="shared" si="43"/>
        <v>14.4</v>
      </c>
      <c r="X704" s="628">
        <f t="shared" si="44"/>
        <v>60</v>
      </c>
      <c r="AT704" s="254"/>
      <c r="AV704" s="216"/>
      <c r="AW704" s="332"/>
      <c r="AY704" s="255"/>
    </row>
    <row r="705" spans="2:51" x14ac:dyDescent="0.25">
      <c r="B705" s="332">
        <v>10.7</v>
      </c>
      <c r="C705" s="332">
        <v>78</v>
      </c>
      <c r="D705" s="332">
        <v>10.7</v>
      </c>
      <c r="E705" s="332">
        <v>4</v>
      </c>
      <c r="F705" s="332">
        <v>5.4</v>
      </c>
      <c r="G705" s="332">
        <v>330</v>
      </c>
      <c r="H705" s="332">
        <v>1003</v>
      </c>
      <c r="I705" s="332">
        <v>48251</v>
      </c>
      <c r="J705" s="332">
        <v>0</v>
      </c>
      <c r="K705" s="332">
        <v>2.2000000000000002</v>
      </c>
      <c r="L705" s="332">
        <v>29.7</v>
      </c>
      <c r="M705" s="332">
        <v>79.7</v>
      </c>
      <c r="N705" s="496">
        <v>172</v>
      </c>
      <c r="O705" s="496">
        <v>14.6</v>
      </c>
      <c r="P705" s="496">
        <v>12.2</v>
      </c>
      <c r="Q705" s="497">
        <v>0.483333333333333</v>
      </c>
      <c r="R705" s="496"/>
      <c r="S705" s="514">
        <f t="shared" si="39"/>
        <v>3.9000000000000004</v>
      </c>
      <c r="T705" s="513">
        <f t="shared" si="41"/>
        <v>60</v>
      </c>
      <c r="U705" s="501" t="str">
        <f t="shared" si="40"/>
        <v/>
      </c>
      <c r="V705" s="503">
        <f t="shared" si="42"/>
        <v>60</v>
      </c>
      <c r="W705" s="514">
        <f t="shared" si="43"/>
        <v>14.6</v>
      </c>
      <c r="X705" s="628">
        <f t="shared" si="44"/>
        <v>60</v>
      </c>
      <c r="AT705" s="254"/>
      <c r="AV705" s="216"/>
      <c r="AW705" s="332"/>
      <c r="AY705" s="255"/>
    </row>
    <row r="706" spans="2:51" x14ac:dyDescent="0.25">
      <c r="B706" s="332">
        <v>10.7</v>
      </c>
      <c r="C706" s="332">
        <v>78</v>
      </c>
      <c r="D706" s="332">
        <v>10.7</v>
      </c>
      <c r="E706" s="332">
        <v>10.1</v>
      </c>
      <c r="F706" s="332">
        <v>13</v>
      </c>
      <c r="G706" s="332">
        <v>236</v>
      </c>
      <c r="H706" s="332">
        <v>1003</v>
      </c>
      <c r="I706" s="332">
        <v>55831</v>
      </c>
      <c r="J706" s="332">
        <v>0</v>
      </c>
      <c r="K706" s="332">
        <v>2.2000000000000002</v>
      </c>
      <c r="L706" s="332">
        <v>29.7</v>
      </c>
      <c r="M706" s="332">
        <v>79.7</v>
      </c>
      <c r="N706" s="496">
        <v>172</v>
      </c>
      <c r="O706" s="496">
        <v>14.7</v>
      </c>
      <c r="P706" s="496">
        <v>12.2</v>
      </c>
      <c r="Q706" s="497">
        <v>0.484027777777778</v>
      </c>
      <c r="R706" s="496"/>
      <c r="S706" s="514">
        <f t="shared" si="39"/>
        <v>4</v>
      </c>
      <c r="T706" s="513">
        <f t="shared" si="41"/>
        <v>60</v>
      </c>
      <c r="U706" s="501" t="str">
        <f t="shared" si="40"/>
        <v/>
      </c>
      <c r="V706" s="503">
        <f t="shared" si="42"/>
        <v>60</v>
      </c>
      <c r="W706" s="514">
        <f t="shared" si="43"/>
        <v>14.7</v>
      </c>
      <c r="X706" s="628">
        <f t="shared" si="44"/>
        <v>60</v>
      </c>
      <c r="AT706" s="254"/>
      <c r="AV706" s="216"/>
      <c r="AW706" s="332"/>
      <c r="AY706" s="255"/>
    </row>
    <row r="707" spans="2:51" x14ac:dyDescent="0.25">
      <c r="B707" s="332">
        <v>10.9</v>
      </c>
      <c r="C707" s="332">
        <v>77</v>
      </c>
      <c r="D707" s="332">
        <v>10.9</v>
      </c>
      <c r="E707" s="332">
        <v>7.2</v>
      </c>
      <c r="F707" s="332">
        <v>9.4</v>
      </c>
      <c r="G707" s="332">
        <v>336</v>
      </c>
      <c r="H707" s="332">
        <v>1002.7</v>
      </c>
      <c r="I707" s="332">
        <v>34673</v>
      </c>
      <c r="J707" s="332">
        <v>0</v>
      </c>
      <c r="K707" s="332">
        <v>2.2000000000000002</v>
      </c>
      <c r="L707" s="332">
        <v>29.7</v>
      </c>
      <c r="M707" s="332">
        <v>79.7</v>
      </c>
      <c r="N707" s="496">
        <v>172</v>
      </c>
      <c r="O707" s="496">
        <v>15</v>
      </c>
      <c r="P707" s="496">
        <v>12.3</v>
      </c>
      <c r="Q707" s="497">
        <v>0.484722222222222</v>
      </c>
      <c r="R707" s="496"/>
      <c r="S707" s="514">
        <f t="shared" si="39"/>
        <v>4.0999999999999996</v>
      </c>
      <c r="T707" s="513">
        <f t="shared" si="41"/>
        <v>60</v>
      </c>
      <c r="U707" s="501" t="str">
        <f t="shared" si="40"/>
        <v/>
      </c>
      <c r="V707" s="503">
        <f t="shared" si="42"/>
        <v>60</v>
      </c>
      <c r="W707" s="514">
        <f t="shared" si="43"/>
        <v>15</v>
      </c>
      <c r="X707" s="628">
        <f t="shared" si="44"/>
        <v>60</v>
      </c>
      <c r="AT707" s="254"/>
      <c r="AV707" s="216"/>
      <c r="AW707" s="332"/>
      <c r="AY707" s="255"/>
    </row>
    <row r="708" spans="2:51" x14ac:dyDescent="0.25">
      <c r="B708" s="332">
        <v>11</v>
      </c>
      <c r="C708" s="332">
        <v>77</v>
      </c>
      <c r="D708" s="332">
        <v>11</v>
      </c>
      <c r="E708" s="332">
        <v>11.9</v>
      </c>
      <c r="F708" s="332">
        <v>16.600000000000001</v>
      </c>
      <c r="G708" s="332">
        <v>238</v>
      </c>
      <c r="H708" s="332">
        <v>1003.1</v>
      </c>
      <c r="I708" s="332">
        <v>25668</v>
      </c>
      <c r="J708" s="332">
        <v>0</v>
      </c>
      <c r="K708" s="332">
        <v>2.2000000000000002</v>
      </c>
      <c r="L708" s="332">
        <v>29.7</v>
      </c>
      <c r="M708" s="332">
        <v>79.7</v>
      </c>
      <c r="N708" s="496">
        <v>172</v>
      </c>
      <c r="O708" s="496">
        <v>15.4</v>
      </c>
      <c r="P708" s="496">
        <v>12.4</v>
      </c>
      <c r="Q708" s="497">
        <v>0.485416666666667</v>
      </c>
      <c r="R708" s="496"/>
      <c r="S708" s="514">
        <f t="shared" si="39"/>
        <v>4.4000000000000004</v>
      </c>
      <c r="T708" s="513">
        <f t="shared" si="41"/>
        <v>60</v>
      </c>
      <c r="U708" s="501" t="str">
        <f t="shared" si="40"/>
        <v/>
      </c>
      <c r="V708" s="503">
        <f t="shared" si="42"/>
        <v>60</v>
      </c>
      <c r="W708" s="514">
        <f t="shared" si="43"/>
        <v>15.4</v>
      </c>
      <c r="X708" s="628">
        <f t="shared" si="44"/>
        <v>60</v>
      </c>
      <c r="AT708" s="254"/>
      <c r="AV708" s="216"/>
      <c r="AW708" s="332"/>
      <c r="AY708" s="255"/>
    </row>
    <row r="709" spans="2:51" x14ac:dyDescent="0.25">
      <c r="B709" s="332">
        <v>11.1</v>
      </c>
      <c r="C709" s="332">
        <v>77</v>
      </c>
      <c r="D709" s="332">
        <v>11.1</v>
      </c>
      <c r="E709" s="332">
        <v>5.4</v>
      </c>
      <c r="F709" s="332">
        <v>9.4</v>
      </c>
      <c r="G709" s="332">
        <v>289</v>
      </c>
      <c r="H709" s="332">
        <v>1002.9</v>
      </c>
      <c r="I709" s="332">
        <v>52266</v>
      </c>
      <c r="J709" s="332">
        <v>0</v>
      </c>
      <c r="K709" s="332">
        <v>2.2000000000000002</v>
      </c>
      <c r="L709" s="332">
        <v>29.7</v>
      </c>
      <c r="M709" s="332">
        <v>79.7</v>
      </c>
      <c r="N709" s="496">
        <v>172</v>
      </c>
      <c r="O709" s="496">
        <v>15.7</v>
      </c>
      <c r="P709" s="496">
        <v>12.5</v>
      </c>
      <c r="Q709" s="497">
        <v>0.48611111111111099</v>
      </c>
      <c r="R709" s="496"/>
      <c r="S709" s="514">
        <f t="shared" si="39"/>
        <v>4.5999999999999996</v>
      </c>
      <c r="T709" s="513">
        <f t="shared" si="41"/>
        <v>60</v>
      </c>
      <c r="U709" s="501" t="str">
        <f t="shared" si="40"/>
        <v/>
      </c>
      <c r="V709" s="503">
        <f t="shared" si="42"/>
        <v>60</v>
      </c>
      <c r="W709" s="514">
        <f t="shared" si="43"/>
        <v>15.7</v>
      </c>
      <c r="X709" s="628">
        <f t="shared" si="44"/>
        <v>60</v>
      </c>
      <c r="AT709" s="254"/>
      <c r="AV709" s="216"/>
      <c r="AW709" s="332"/>
      <c r="AY709" s="255"/>
    </row>
    <row r="710" spans="2:51" x14ac:dyDescent="0.25">
      <c r="B710" s="332">
        <v>11.1</v>
      </c>
      <c r="C710" s="332">
        <v>77</v>
      </c>
      <c r="D710" s="332">
        <v>11.1</v>
      </c>
      <c r="E710" s="332">
        <v>6.8</v>
      </c>
      <c r="F710" s="332">
        <v>11.2</v>
      </c>
      <c r="G710" s="332">
        <v>261</v>
      </c>
      <c r="H710" s="332">
        <v>1002.9</v>
      </c>
      <c r="I710" s="332">
        <v>28086</v>
      </c>
      <c r="J710" s="332">
        <v>0</v>
      </c>
      <c r="K710" s="332">
        <v>2.2000000000000002</v>
      </c>
      <c r="L710" s="332">
        <v>29.7</v>
      </c>
      <c r="M710" s="332">
        <v>79.7</v>
      </c>
      <c r="N710" s="496">
        <v>172</v>
      </c>
      <c r="O710" s="496">
        <v>15.9</v>
      </c>
      <c r="P710" s="496">
        <v>12.6</v>
      </c>
      <c r="Q710" s="497">
        <v>0.48680555555555599</v>
      </c>
      <c r="R710" s="496"/>
      <c r="S710" s="514">
        <f t="shared" si="39"/>
        <v>4.8000000000000007</v>
      </c>
      <c r="T710" s="513">
        <f t="shared" si="41"/>
        <v>60</v>
      </c>
      <c r="U710" s="501" t="str">
        <f t="shared" si="40"/>
        <v/>
      </c>
      <c r="V710" s="503">
        <f t="shared" si="42"/>
        <v>60</v>
      </c>
      <c r="W710" s="514">
        <f t="shared" si="43"/>
        <v>15.9</v>
      </c>
      <c r="X710" s="628">
        <f t="shared" si="44"/>
        <v>60</v>
      </c>
      <c r="AT710" s="254"/>
      <c r="AV710" s="216"/>
      <c r="AW710" s="332"/>
      <c r="AY710" s="255"/>
    </row>
    <row r="711" spans="2:51" x14ac:dyDescent="0.25">
      <c r="B711" s="332">
        <v>11.2</v>
      </c>
      <c r="C711" s="332">
        <v>77</v>
      </c>
      <c r="D711" s="332">
        <v>11.2</v>
      </c>
      <c r="E711" s="332">
        <v>6.1</v>
      </c>
      <c r="F711" s="332">
        <v>11.2</v>
      </c>
      <c r="G711" s="332">
        <v>238</v>
      </c>
      <c r="H711" s="332">
        <v>1002.7</v>
      </c>
      <c r="I711" s="332">
        <v>33030</v>
      </c>
      <c r="J711" s="332">
        <v>0</v>
      </c>
      <c r="K711" s="332">
        <v>2.2000000000000002</v>
      </c>
      <c r="L711" s="332">
        <v>29.7</v>
      </c>
      <c r="M711" s="332">
        <v>79.7</v>
      </c>
      <c r="N711" s="496">
        <v>172</v>
      </c>
      <c r="O711" s="496">
        <v>16.100000000000001</v>
      </c>
      <c r="P711" s="496">
        <v>12.6</v>
      </c>
      <c r="Q711" s="497">
        <v>0.48749999999999999</v>
      </c>
      <c r="R711" s="496"/>
      <c r="S711" s="514">
        <f t="shared" si="39"/>
        <v>4.9000000000000021</v>
      </c>
      <c r="T711" s="513">
        <f t="shared" si="41"/>
        <v>60</v>
      </c>
      <c r="U711" s="501" t="str">
        <f t="shared" si="40"/>
        <v/>
      </c>
      <c r="V711" s="503">
        <f t="shared" si="42"/>
        <v>60</v>
      </c>
      <c r="W711" s="514">
        <f t="shared" si="43"/>
        <v>16.100000000000001</v>
      </c>
      <c r="X711" s="628">
        <f t="shared" si="44"/>
        <v>60</v>
      </c>
      <c r="AT711" s="254"/>
      <c r="AV711" s="216"/>
      <c r="AW711" s="332"/>
      <c r="AY711" s="255"/>
    </row>
    <row r="712" spans="2:51" x14ac:dyDescent="0.25">
      <c r="B712" s="332">
        <v>11.2</v>
      </c>
      <c r="C712" s="332">
        <v>76</v>
      </c>
      <c r="D712" s="332">
        <v>11.2</v>
      </c>
      <c r="E712" s="332">
        <v>10.4</v>
      </c>
      <c r="F712" s="332">
        <v>13</v>
      </c>
      <c r="G712" s="332">
        <v>266</v>
      </c>
      <c r="H712" s="332">
        <v>1003</v>
      </c>
      <c r="I712" s="332">
        <v>43958</v>
      </c>
      <c r="J712" s="332">
        <v>0</v>
      </c>
      <c r="K712" s="332">
        <v>2.2000000000000002</v>
      </c>
      <c r="L712" s="332">
        <v>29.7</v>
      </c>
      <c r="M712" s="332">
        <v>79.7</v>
      </c>
      <c r="N712" s="496">
        <v>172</v>
      </c>
      <c r="O712" s="496">
        <v>16.3</v>
      </c>
      <c r="P712" s="496">
        <v>12.7</v>
      </c>
      <c r="Q712" s="497">
        <v>0.48819444444444399</v>
      </c>
      <c r="R712" s="496"/>
      <c r="S712" s="514">
        <f t="shared" si="39"/>
        <v>5.1000000000000014</v>
      </c>
      <c r="T712" s="513">
        <f t="shared" si="41"/>
        <v>60</v>
      </c>
      <c r="U712" s="501" t="str">
        <f t="shared" si="40"/>
        <v/>
      </c>
      <c r="V712" s="503">
        <f t="shared" si="42"/>
        <v>60</v>
      </c>
      <c r="W712" s="514">
        <f t="shared" si="43"/>
        <v>16.3</v>
      </c>
      <c r="X712" s="628">
        <f t="shared" si="44"/>
        <v>60</v>
      </c>
      <c r="AT712" s="254"/>
      <c r="AV712" s="216"/>
      <c r="AW712" s="332"/>
      <c r="AY712" s="255"/>
    </row>
    <row r="713" spans="2:51" x14ac:dyDescent="0.25">
      <c r="B713" s="332">
        <v>11.2</v>
      </c>
      <c r="C713" s="332">
        <v>77</v>
      </c>
      <c r="D713" s="332">
        <v>11.2</v>
      </c>
      <c r="E713" s="332">
        <v>7.6</v>
      </c>
      <c r="F713" s="332">
        <v>11.2</v>
      </c>
      <c r="G713" s="332">
        <v>246</v>
      </c>
      <c r="H713" s="332">
        <v>1003</v>
      </c>
      <c r="I713" s="332">
        <v>38796</v>
      </c>
      <c r="J713" s="332">
        <v>0</v>
      </c>
      <c r="K713" s="332">
        <v>2.2000000000000002</v>
      </c>
      <c r="L713" s="332">
        <v>29.7</v>
      </c>
      <c r="M713" s="332">
        <v>79.7</v>
      </c>
      <c r="N713" s="496">
        <v>172</v>
      </c>
      <c r="O713" s="496">
        <v>16.5</v>
      </c>
      <c r="P713" s="496">
        <v>12.8</v>
      </c>
      <c r="Q713" s="497">
        <v>0.48888888888888898</v>
      </c>
      <c r="R713" s="496"/>
      <c r="S713" s="514">
        <f t="shared" ref="S713:S776" si="45">O713-B713</f>
        <v>5.3000000000000007</v>
      </c>
      <c r="T713" s="513">
        <f t="shared" si="41"/>
        <v>60</v>
      </c>
      <c r="U713" s="501" t="str">
        <f t="shared" si="40"/>
        <v/>
      </c>
      <c r="V713" s="503">
        <f t="shared" si="42"/>
        <v>60</v>
      </c>
      <c r="W713" s="514">
        <f t="shared" si="43"/>
        <v>16.5</v>
      </c>
      <c r="X713" s="628">
        <f t="shared" si="44"/>
        <v>60</v>
      </c>
      <c r="AT713" s="254"/>
      <c r="AV713" s="216"/>
      <c r="AW713" s="332"/>
      <c r="AY713" s="255"/>
    </row>
    <row r="714" spans="2:51" x14ac:dyDescent="0.25">
      <c r="B714" s="332">
        <v>11.2</v>
      </c>
      <c r="C714" s="332">
        <v>76</v>
      </c>
      <c r="D714" s="332">
        <v>11.2</v>
      </c>
      <c r="E714" s="332">
        <v>6.5</v>
      </c>
      <c r="F714" s="332">
        <v>9.4</v>
      </c>
      <c r="G714" s="332">
        <v>261</v>
      </c>
      <c r="H714" s="332">
        <v>1002.9</v>
      </c>
      <c r="I714" s="332">
        <v>50669</v>
      </c>
      <c r="J714" s="332">
        <v>0</v>
      </c>
      <c r="K714" s="332">
        <v>2.2000000000000002</v>
      </c>
      <c r="L714" s="332">
        <v>29.7</v>
      </c>
      <c r="M714" s="332">
        <v>79.7</v>
      </c>
      <c r="N714" s="496">
        <v>172</v>
      </c>
      <c r="O714" s="496">
        <v>16.7</v>
      </c>
      <c r="P714" s="496">
        <v>12.9</v>
      </c>
      <c r="Q714" s="497">
        <v>0.48958333333333298</v>
      </c>
      <c r="R714" s="496"/>
      <c r="S714" s="514">
        <f t="shared" si="45"/>
        <v>5.5</v>
      </c>
      <c r="T714" s="513">
        <f t="shared" si="41"/>
        <v>60</v>
      </c>
      <c r="U714" s="501" t="str">
        <f t="shared" si="40"/>
        <v/>
      </c>
      <c r="V714" s="503">
        <f t="shared" si="42"/>
        <v>60</v>
      </c>
      <c r="W714" s="514">
        <f t="shared" si="43"/>
        <v>16.7</v>
      </c>
      <c r="X714" s="628">
        <f t="shared" si="44"/>
        <v>60</v>
      </c>
      <c r="AT714" s="254"/>
      <c r="AV714" s="216"/>
      <c r="AW714" s="332"/>
      <c r="AY714" s="255"/>
    </row>
    <row r="715" spans="2:51" x14ac:dyDescent="0.25">
      <c r="B715" s="332">
        <v>11.2</v>
      </c>
      <c r="C715" s="332">
        <v>76</v>
      </c>
      <c r="D715" s="332">
        <v>11.2</v>
      </c>
      <c r="E715" s="332">
        <v>11.9</v>
      </c>
      <c r="F715" s="332">
        <v>22</v>
      </c>
      <c r="G715" s="332">
        <v>300</v>
      </c>
      <c r="H715" s="332">
        <v>1002.8</v>
      </c>
      <c r="I715" s="332">
        <v>39726</v>
      </c>
      <c r="J715" s="332">
        <v>0</v>
      </c>
      <c r="K715" s="332">
        <v>2.2000000000000002</v>
      </c>
      <c r="L715" s="332">
        <v>29.7</v>
      </c>
      <c r="M715" s="332">
        <v>79.7</v>
      </c>
      <c r="N715" s="496">
        <v>172</v>
      </c>
      <c r="O715" s="496">
        <v>16.899999999999999</v>
      </c>
      <c r="P715" s="496">
        <v>13</v>
      </c>
      <c r="Q715" s="497">
        <v>0.49027777777777798</v>
      </c>
      <c r="R715" s="496"/>
      <c r="S715" s="514">
        <f t="shared" si="45"/>
        <v>5.6999999999999993</v>
      </c>
      <c r="T715" s="513">
        <f t="shared" si="41"/>
        <v>60</v>
      </c>
      <c r="U715" s="501" t="str">
        <f t="shared" ref="U715:U778" si="46">IF(J715&gt;0,60,"")</f>
        <v/>
      </c>
      <c r="V715" s="503">
        <f t="shared" si="42"/>
        <v>60</v>
      </c>
      <c r="W715" s="514">
        <f t="shared" si="43"/>
        <v>16.899999999999999</v>
      </c>
      <c r="X715" s="628">
        <f t="shared" si="44"/>
        <v>60</v>
      </c>
      <c r="AT715" s="254"/>
      <c r="AV715" s="216"/>
      <c r="AW715" s="332"/>
      <c r="AY715" s="255"/>
    </row>
    <row r="716" spans="2:51" x14ac:dyDescent="0.25">
      <c r="B716" s="332">
        <v>11.3</v>
      </c>
      <c r="C716" s="332">
        <v>76</v>
      </c>
      <c r="D716" s="332">
        <v>11.3</v>
      </c>
      <c r="E716" s="332">
        <v>7.2</v>
      </c>
      <c r="F716" s="332">
        <v>9.4</v>
      </c>
      <c r="G716" s="332">
        <v>222</v>
      </c>
      <c r="H716" s="332">
        <v>1002.9</v>
      </c>
      <c r="I716" s="332">
        <v>31263</v>
      </c>
      <c r="J716" s="332">
        <v>0</v>
      </c>
      <c r="K716" s="332">
        <v>2.2000000000000002</v>
      </c>
      <c r="L716" s="332">
        <v>29.7</v>
      </c>
      <c r="M716" s="332">
        <v>79.7</v>
      </c>
      <c r="N716" s="496">
        <v>172</v>
      </c>
      <c r="O716" s="496">
        <v>17.2</v>
      </c>
      <c r="P716" s="496">
        <v>13.1</v>
      </c>
      <c r="Q716" s="497">
        <v>0.49097222222222198</v>
      </c>
      <c r="R716" s="496"/>
      <c r="S716" s="514">
        <f t="shared" si="45"/>
        <v>5.8999999999999986</v>
      </c>
      <c r="T716" s="513">
        <f t="shared" si="41"/>
        <v>60</v>
      </c>
      <c r="U716" s="501" t="str">
        <f t="shared" si="46"/>
        <v/>
      </c>
      <c r="V716" s="503">
        <f t="shared" si="42"/>
        <v>60</v>
      </c>
      <c r="W716" s="514">
        <f t="shared" si="43"/>
        <v>17.2</v>
      </c>
      <c r="X716" s="628">
        <f t="shared" si="44"/>
        <v>60</v>
      </c>
      <c r="AT716" s="254"/>
      <c r="AV716" s="216"/>
      <c r="AW716" s="332"/>
      <c r="AY716" s="255"/>
    </row>
    <row r="717" spans="2:51" x14ac:dyDescent="0.25">
      <c r="B717" s="332">
        <v>11.3</v>
      </c>
      <c r="C717" s="332">
        <v>76</v>
      </c>
      <c r="D717" s="332">
        <v>11.3</v>
      </c>
      <c r="E717" s="332">
        <v>7.9</v>
      </c>
      <c r="F717" s="332">
        <v>11.2</v>
      </c>
      <c r="G717" s="332">
        <v>310</v>
      </c>
      <c r="H717" s="332">
        <v>1002.8</v>
      </c>
      <c r="I717" s="332">
        <v>31713</v>
      </c>
      <c r="J717" s="332">
        <v>0</v>
      </c>
      <c r="K717" s="332">
        <v>2.2000000000000002</v>
      </c>
      <c r="L717" s="332">
        <v>29.7</v>
      </c>
      <c r="M717" s="332">
        <v>79.7</v>
      </c>
      <c r="N717" s="496">
        <v>172</v>
      </c>
      <c r="O717" s="496">
        <v>17.3</v>
      </c>
      <c r="P717" s="496">
        <v>13.2</v>
      </c>
      <c r="Q717" s="497">
        <v>0.49166666666666697</v>
      </c>
      <c r="R717" s="496"/>
      <c r="S717" s="514">
        <f t="shared" si="45"/>
        <v>6</v>
      </c>
      <c r="T717" s="513">
        <f t="shared" si="41"/>
        <v>60</v>
      </c>
      <c r="U717" s="501" t="str">
        <f t="shared" si="46"/>
        <v/>
      </c>
      <c r="V717" s="503">
        <f t="shared" si="42"/>
        <v>60</v>
      </c>
      <c r="W717" s="514">
        <f t="shared" si="43"/>
        <v>17.3</v>
      </c>
      <c r="X717" s="628">
        <f t="shared" si="44"/>
        <v>60</v>
      </c>
      <c r="AT717" s="254"/>
      <c r="AV717" s="216"/>
      <c r="AW717" s="332"/>
      <c r="AY717" s="255"/>
    </row>
    <row r="718" spans="2:51" x14ac:dyDescent="0.25">
      <c r="B718" s="332">
        <v>11.2</v>
      </c>
      <c r="C718" s="332">
        <v>76</v>
      </c>
      <c r="D718" s="332">
        <v>11.2</v>
      </c>
      <c r="E718" s="332">
        <v>11.5</v>
      </c>
      <c r="F718" s="332">
        <v>20.2</v>
      </c>
      <c r="G718" s="332">
        <v>240</v>
      </c>
      <c r="H718" s="332">
        <v>1003</v>
      </c>
      <c r="I718" s="332">
        <v>40176</v>
      </c>
      <c r="J718" s="332">
        <v>0</v>
      </c>
      <c r="K718" s="332">
        <v>2.2000000000000002</v>
      </c>
      <c r="L718" s="332">
        <v>29.7</v>
      </c>
      <c r="M718" s="332">
        <v>79.7</v>
      </c>
      <c r="N718" s="496">
        <v>172</v>
      </c>
      <c r="O718" s="496">
        <v>17.399999999999999</v>
      </c>
      <c r="P718" s="496">
        <v>13.2</v>
      </c>
      <c r="Q718" s="497">
        <v>0.49236111111111103</v>
      </c>
      <c r="R718" s="496"/>
      <c r="S718" s="514">
        <f t="shared" si="45"/>
        <v>6.1999999999999993</v>
      </c>
      <c r="T718" s="513">
        <f t="shared" si="41"/>
        <v>60</v>
      </c>
      <c r="U718" s="501" t="str">
        <f t="shared" si="46"/>
        <v/>
      </c>
      <c r="V718" s="503">
        <f t="shared" si="42"/>
        <v>60</v>
      </c>
      <c r="W718" s="514">
        <f t="shared" si="43"/>
        <v>17.399999999999999</v>
      </c>
      <c r="X718" s="628">
        <f t="shared" si="44"/>
        <v>60</v>
      </c>
      <c r="AT718" s="254"/>
      <c r="AV718" s="216"/>
      <c r="AW718" s="332"/>
      <c r="AY718" s="255"/>
    </row>
    <row r="719" spans="2:51" x14ac:dyDescent="0.25">
      <c r="B719" s="332">
        <v>11.2</v>
      </c>
      <c r="C719" s="332">
        <v>76</v>
      </c>
      <c r="D719" s="332">
        <v>11.2</v>
      </c>
      <c r="E719" s="332">
        <v>6.5</v>
      </c>
      <c r="F719" s="332">
        <v>9.4</v>
      </c>
      <c r="G719" s="332">
        <v>321</v>
      </c>
      <c r="H719" s="332">
        <v>1002.7</v>
      </c>
      <c r="I719" s="332">
        <v>52483</v>
      </c>
      <c r="J719" s="332">
        <v>0</v>
      </c>
      <c r="K719" s="332">
        <v>2.2000000000000002</v>
      </c>
      <c r="L719" s="332">
        <v>29.7</v>
      </c>
      <c r="M719" s="332">
        <v>79.7</v>
      </c>
      <c r="N719" s="496">
        <v>172</v>
      </c>
      <c r="O719" s="496">
        <v>17.399999999999999</v>
      </c>
      <c r="P719" s="496">
        <v>13.2</v>
      </c>
      <c r="Q719" s="497">
        <v>0.49305555555555602</v>
      </c>
      <c r="R719" s="496"/>
      <c r="S719" s="514">
        <f t="shared" si="45"/>
        <v>6.1999999999999993</v>
      </c>
      <c r="T719" s="513">
        <f t="shared" si="41"/>
        <v>60</v>
      </c>
      <c r="U719" s="501" t="str">
        <f t="shared" si="46"/>
        <v/>
      </c>
      <c r="V719" s="503">
        <f t="shared" si="42"/>
        <v>60</v>
      </c>
      <c r="W719" s="514">
        <f t="shared" si="43"/>
        <v>17.399999999999999</v>
      </c>
      <c r="X719" s="628">
        <f t="shared" si="44"/>
        <v>60</v>
      </c>
      <c r="AT719" s="254"/>
      <c r="AV719" s="216"/>
      <c r="AW719" s="332"/>
      <c r="AY719" s="255"/>
    </row>
    <row r="720" spans="2:51" x14ac:dyDescent="0.25">
      <c r="B720" s="332">
        <v>11.2</v>
      </c>
      <c r="C720" s="332">
        <v>76</v>
      </c>
      <c r="D720" s="332">
        <v>11.2</v>
      </c>
      <c r="E720" s="332">
        <v>11.5</v>
      </c>
      <c r="F720" s="332">
        <v>13</v>
      </c>
      <c r="G720" s="332">
        <v>271</v>
      </c>
      <c r="H720" s="332">
        <v>1003.2</v>
      </c>
      <c r="I720" s="332">
        <v>32085</v>
      </c>
      <c r="J720" s="332">
        <v>0</v>
      </c>
      <c r="K720" s="332">
        <v>2.2000000000000002</v>
      </c>
      <c r="L720" s="332">
        <v>29.7</v>
      </c>
      <c r="M720" s="332">
        <v>79.7</v>
      </c>
      <c r="N720" s="496">
        <v>172</v>
      </c>
      <c r="O720" s="496">
        <v>17.399999999999999</v>
      </c>
      <c r="P720" s="496">
        <v>13.2</v>
      </c>
      <c r="Q720" s="497">
        <v>0.49375000000000002</v>
      </c>
      <c r="R720" s="496"/>
      <c r="S720" s="514">
        <f t="shared" si="45"/>
        <v>6.1999999999999993</v>
      </c>
      <c r="T720" s="513">
        <f t="shared" si="41"/>
        <v>60</v>
      </c>
      <c r="U720" s="501" t="str">
        <f t="shared" si="46"/>
        <v/>
      </c>
      <c r="V720" s="503">
        <f t="shared" si="42"/>
        <v>60</v>
      </c>
      <c r="W720" s="514">
        <f t="shared" si="43"/>
        <v>17.399999999999999</v>
      </c>
      <c r="X720" s="628">
        <f t="shared" si="44"/>
        <v>60</v>
      </c>
      <c r="AT720" s="254"/>
      <c r="AV720" s="216"/>
      <c r="AW720" s="332"/>
      <c r="AY720" s="255"/>
    </row>
    <row r="721" spans="2:51" x14ac:dyDescent="0.25">
      <c r="B721" s="332">
        <v>11.2</v>
      </c>
      <c r="C721" s="332">
        <v>76</v>
      </c>
      <c r="D721" s="332">
        <v>11.2</v>
      </c>
      <c r="E721" s="332">
        <v>11.5</v>
      </c>
      <c r="F721" s="332">
        <v>14.8</v>
      </c>
      <c r="G721" s="332">
        <v>271</v>
      </c>
      <c r="H721" s="332">
        <v>1003.1</v>
      </c>
      <c r="I721" s="332">
        <v>28799</v>
      </c>
      <c r="J721" s="332">
        <v>0</v>
      </c>
      <c r="K721" s="332">
        <v>2.2000000000000002</v>
      </c>
      <c r="L721" s="332">
        <v>29.7</v>
      </c>
      <c r="M721" s="332">
        <v>79.7</v>
      </c>
      <c r="N721" s="496">
        <v>172</v>
      </c>
      <c r="O721" s="496">
        <v>17.399999999999999</v>
      </c>
      <c r="P721" s="496">
        <v>13.3</v>
      </c>
      <c r="Q721" s="497">
        <v>0.49444444444444402</v>
      </c>
      <c r="R721" s="496"/>
      <c r="S721" s="514">
        <f t="shared" si="45"/>
        <v>6.1999999999999993</v>
      </c>
      <c r="T721" s="513">
        <f t="shared" si="41"/>
        <v>60</v>
      </c>
      <c r="U721" s="501" t="str">
        <f t="shared" si="46"/>
        <v/>
      </c>
      <c r="V721" s="503">
        <f t="shared" si="42"/>
        <v>60</v>
      </c>
      <c r="W721" s="514">
        <f t="shared" si="43"/>
        <v>17.399999999999999</v>
      </c>
      <c r="X721" s="628">
        <f t="shared" si="44"/>
        <v>60</v>
      </c>
      <c r="AT721" s="254"/>
      <c r="AV721" s="216"/>
      <c r="AW721" s="332"/>
      <c r="AY721" s="255"/>
    </row>
    <row r="722" spans="2:51" x14ac:dyDescent="0.25">
      <c r="B722" s="332">
        <v>11.3</v>
      </c>
      <c r="C722" s="332">
        <v>76</v>
      </c>
      <c r="D722" s="332">
        <v>11.3</v>
      </c>
      <c r="E722" s="332">
        <v>16.899999999999999</v>
      </c>
      <c r="F722" s="332">
        <v>23.8</v>
      </c>
      <c r="G722" s="332">
        <v>304</v>
      </c>
      <c r="H722" s="332">
        <v>1002.9</v>
      </c>
      <c r="I722" s="332">
        <v>24009</v>
      </c>
      <c r="J722" s="332">
        <v>0</v>
      </c>
      <c r="K722" s="332">
        <v>2.2000000000000002</v>
      </c>
      <c r="L722" s="332">
        <v>29.7</v>
      </c>
      <c r="M722" s="332">
        <v>79.7</v>
      </c>
      <c r="N722" s="496">
        <v>172</v>
      </c>
      <c r="O722" s="496">
        <v>17.399999999999999</v>
      </c>
      <c r="P722" s="496">
        <v>13.2</v>
      </c>
      <c r="Q722" s="497">
        <v>0.49513888888888902</v>
      </c>
      <c r="R722" s="496"/>
      <c r="S722" s="514">
        <f t="shared" si="45"/>
        <v>6.0999999999999979</v>
      </c>
      <c r="T722" s="513">
        <f t="shared" si="41"/>
        <v>60</v>
      </c>
      <c r="U722" s="501" t="str">
        <f t="shared" si="46"/>
        <v/>
      </c>
      <c r="V722" s="503">
        <f t="shared" si="42"/>
        <v>60</v>
      </c>
      <c r="W722" s="514">
        <f t="shared" si="43"/>
        <v>17.399999999999999</v>
      </c>
      <c r="X722" s="628">
        <f t="shared" si="44"/>
        <v>60</v>
      </c>
      <c r="AT722" s="254"/>
      <c r="AV722" s="216"/>
      <c r="AW722" s="332"/>
      <c r="AY722" s="255"/>
    </row>
    <row r="723" spans="2:51" x14ac:dyDescent="0.25">
      <c r="B723" s="332">
        <v>11.2</v>
      </c>
      <c r="C723" s="332">
        <v>77</v>
      </c>
      <c r="D723" s="332">
        <v>11.2</v>
      </c>
      <c r="E723" s="332">
        <v>16.600000000000001</v>
      </c>
      <c r="F723" s="332">
        <v>20.2</v>
      </c>
      <c r="G723" s="332">
        <v>270</v>
      </c>
      <c r="H723" s="332">
        <v>1002.9</v>
      </c>
      <c r="I723" s="332">
        <v>20336</v>
      </c>
      <c r="J723" s="332">
        <v>0</v>
      </c>
      <c r="K723" s="332">
        <v>2.2000000000000002</v>
      </c>
      <c r="L723" s="332">
        <v>29.7</v>
      </c>
      <c r="M723" s="332">
        <v>79.7</v>
      </c>
      <c r="N723" s="496">
        <v>172</v>
      </c>
      <c r="O723" s="496">
        <v>17.399999999999999</v>
      </c>
      <c r="P723" s="496">
        <v>13.2</v>
      </c>
      <c r="Q723" s="497">
        <v>0.49583333333333302</v>
      </c>
      <c r="R723" s="496"/>
      <c r="S723" s="514">
        <f t="shared" si="45"/>
        <v>6.1999999999999993</v>
      </c>
      <c r="T723" s="513">
        <f t="shared" si="41"/>
        <v>60</v>
      </c>
      <c r="U723" s="501" t="str">
        <f t="shared" si="46"/>
        <v/>
      </c>
      <c r="V723" s="503">
        <f t="shared" si="42"/>
        <v>60</v>
      </c>
      <c r="W723" s="514">
        <f t="shared" si="43"/>
        <v>17.399999999999999</v>
      </c>
      <c r="X723" s="628">
        <f t="shared" si="44"/>
        <v>60</v>
      </c>
      <c r="AT723" s="254"/>
      <c r="AV723" s="216"/>
      <c r="AW723" s="332"/>
      <c r="AY723" s="255"/>
    </row>
    <row r="724" spans="2:51" x14ac:dyDescent="0.25">
      <c r="B724" s="332">
        <v>11.1</v>
      </c>
      <c r="C724" s="332">
        <v>77</v>
      </c>
      <c r="D724" s="332">
        <v>11.1</v>
      </c>
      <c r="E724" s="332">
        <v>10.4</v>
      </c>
      <c r="F724" s="332">
        <v>14.8</v>
      </c>
      <c r="G724" s="332">
        <v>294</v>
      </c>
      <c r="H724" s="332">
        <v>1003.1</v>
      </c>
      <c r="I724" s="332">
        <v>14554</v>
      </c>
      <c r="J724" s="332">
        <v>0</v>
      </c>
      <c r="K724" s="332">
        <v>2.2000000000000002</v>
      </c>
      <c r="L724" s="332">
        <v>29.7</v>
      </c>
      <c r="M724" s="332">
        <v>79.7</v>
      </c>
      <c r="N724" s="496">
        <v>172</v>
      </c>
      <c r="O724" s="496">
        <v>17.2</v>
      </c>
      <c r="P724" s="496">
        <v>13.2</v>
      </c>
      <c r="Q724" s="497">
        <v>0.49652777777777801</v>
      </c>
      <c r="R724" s="496"/>
      <c r="S724" s="514">
        <f t="shared" si="45"/>
        <v>6.1</v>
      </c>
      <c r="T724" s="513">
        <f t="shared" si="41"/>
        <v>60</v>
      </c>
      <c r="U724" s="501" t="str">
        <f t="shared" si="46"/>
        <v/>
      </c>
      <c r="V724" s="503">
        <f t="shared" si="42"/>
        <v>60</v>
      </c>
      <c r="W724" s="514">
        <f t="shared" si="43"/>
        <v>17.2</v>
      </c>
      <c r="X724" s="628">
        <f t="shared" si="44"/>
        <v>60</v>
      </c>
      <c r="AT724" s="254"/>
      <c r="AV724" s="216"/>
      <c r="AW724" s="332"/>
      <c r="AY724" s="255"/>
    </row>
    <row r="725" spans="2:51" x14ac:dyDescent="0.25">
      <c r="B725" s="332">
        <v>11.1</v>
      </c>
      <c r="C725" s="332">
        <v>76</v>
      </c>
      <c r="D725" s="332">
        <v>11.1</v>
      </c>
      <c r="E725" s="332">
        <v>19.100000000000001</v>
      </c>
      <c r="F725" s="332">
        <v>25.6</v>
      </c>
      <c r="G725" s="332">
        <v>241</v>
      </c>
      <c r="H725" s="332">
        <v>1003.3</v>
      </c>
      <c r="I725" s="332">
        <v>12524</v>
      </c>
      <c r="J725" s="332">
        <v>0</v>
      </c>
      <c r="K725" s="332">
        <v>2.2000000000000002</v>
      </c>
      <c r="L725" s="332">
        <v>29.7</v>
      </c>
      <c r="M725" s="332">
        <v>79.7</v>
      </c>
      <c r="N725" s="496">
        <v>172</v>
      </c>
      <c r="O725" s="496">
        <v>17</v>
      </c>
      <c r="P725" s="496">
        <v>13.1</v>
      </c>
      <c r="Q725" s="497">
        <v>0.49722222222222201</v>
      </c>
      <c r="R725" s="496"/>
      <c r="S725" s="514">
        <f t="shared" si="45"/>
        <v>5.9</v>
      </c>
      <c r="T725" s="513">
        <f t="shared" si="41"/>
        <v>60</v>
      </c>
      <c r="U725" s="501" t="str">
        <f t="shared" si="46"/>
        <v/>
      </c>
      <c r="V725" s="503">
        <f t="shared" si="42"/>
        <v>60</v>
      </c>
      <c r="W725" s="514">
        <f t="shared" si="43"/>
        <v>17</v>
      </c>
      <c r="X725" s="628">
        <f t="shared" si="44"/>
        <v>60</v>
      </c>
      <c r="AT725" s="254"/>
      <c r="AV725" s="216"/>
      <c r="AW725" s="332"/>
      <c r="AY725" s="255"/>
    </row>
    <row r="726" spans="2:51" x14ac:dyDescent="0.25">
      <c r="B726" s="332">
        <v>11</v>
      </c>
      <c r="C726" s="332">
        <v>77</v>
      </c>
      <c r="D726" s="332">
        <v>11</v>
      </c>
      <c r="E726" s="332">
        <v>14.4</v>
      </c>
      <c r="F726" s="332">
        <v>22</v>
      </c>
      <c r="G726" s="332">
        <v>242</v>
      </c>
      <c r="H726" s="332">
        <v>1003.2</v>
      </c>
      <c r="I726" s="332">
        <v>11253</v>
      </c>
      <c r="J726" s="332">
        <v>0</v>
      </c>
      <c r="K726" s="332">
        <v>2.2000000000000002</v>
      </c>
      <c r="L726" s="332">
        <v>29.7</v>
      </c>
      <c r="M726" s="332">
        <v>79.7</v>
      </c>
      <c r="N726" s="496">
        <v>172</v>
      </c>
      <c r="O726" s="496">
        <v>16.7</v>
      </c>
      <c r="P726" s="496">
        <v>13</v>
      </c>
      <c r="Q726" s="497">
        <v>0.49791666666666701</v>
      </c>
      <c r="R726" s="496"/>
      <c r="S726" s="514">
        <f t="shared" si="45"/>
        <v>5.6999999999999993</v>
      </c>
      <c r="T726" s="513">
        <f t="shared" si="41"/>
        <v>60</v>
      </c>
      <c r="U726" s="501" t="str">
        <f t="shared" si="46"/>
        <v/>
      </c>
      <c r="V726" s="503">
        <f t="shared" si="42"/>
        <v>60</v>
      </c>
      <c r="W726" s="514">
        <f t="shared" si="43"/>
        <v>16.7</v>
      </c>
      <c r="X726" s="628">
        <f t="shared" si="44"/>
        <v>60</v>
      </c>
      <c r="AT726" s="254"/>
      <c r="AV726" s="216"/>
      <c r="AW726" s="332"/>
      <c r="AY726" s="255"/>
    </row>
    <row r="727" spans="2:51" x14ac:dyDescent="0.25">
      <c r="B727" s="332">
        <v>10.9</v>
      </c>
      <c r="C727" s="332">
        <v>78</v>
      </c>
      <c r="D727" s="332">
        <v>10.9</v>
      </c>
      <c r="E727" s="332">
        <v>14.8</v>
      </c>
      <c r="F727" s="332">
        <v>27.7</v>
      </c>
      <c r="G727" s="332">
        <v>286</v>
      </c>
      <c r="H727" s="332">
        <v>1003.2</v>
      </c>
      <c r="I727" s="332">
        <v>10168</v>
      </c>
      <c r="J727" s="332">
        <v>0</v>
      </c>
      <c r="K727" s="332">
        <v>2.2000000000000002</v>
      </c>
      <c r="L727" s="332">
        <v>29.7</v>
      </c>
      <c r="M727" s="332">
        <v>79.7</v>
      </c>
      <c r="N727" s="496">
        <v>172</v>
      </c>
      <c r="O727" s="496">
        <v>16.399999999999999</v>
      </c>
      <c r="P727" s="496">
        <v>12.9</v>
      </c>
      <c r="Q727" s="497">
        <v>0.49861111111111101</v>
      </c>
      <c r="R727" s="496"/>
      <c r="S727" s="514">
        <f t="shared" si="45"/>
        <v>5.4999999999999982</v>
      </c>
      <c r="T727" s="513">
        <f t="shared" si="41"/>
        <v>60</v>
      </c>
      <c r="U727" s="501" t="str">
        <f t="shared" si="46"/>
        <v/>
      </c>
      <c r="V727" s="503">
        <f t="shared" si="42"/>
        <v>60</v>
      </c>
      <c r="W727" s="514">
        <f t="shared" si="43"/>
        <v>16.399999999999999</v>
      </c>
      <c r="X727" s="628">
        <f t="shared" si="44"/>
        <v>60</v>
      </c>
      <c r="AT727" s="254"/>
      <c r="AV727" s="216"/>
      <c r="AW727" s="332"/>
      <c r="AY727" s="255"/>
    </row>
    <row r="728" spans="2:51" x14ac:dyDescent="0.25">
      <c r="B728" s="332">
        <v>10.9</v>
      </c>
      <c r="C728" s="332">
        <v>78</v>
      </c>
      <c r="D728" s="332">
        <v>10.9</v>
      </c>
      <c r="E728" s="332">
        <v>10.1</v>
      </c>
      <c r="F728" s="332">
        <v>16.600000000000001</v>
      </c>
      <c r="G728" s="332">
        <v>339</v>
      </c>
      <c r="H728" s="332">
        <v>1003.2</v>
      </c>
      <c r="I728" s="332">
        <v>9331</v>
      </c>
      <c r="J728" s="332">
        <v>0</v>
      </c>
      <c r="K728" s="332">
        <v>2.2000000000000002</v>
      </c>
      <c r="L728" s="332">
        <v>29.7</v>
      </c>
      <c r="M728" s="332">
        <v>79.7</v>
      </c>
      <c r="N728" s="496">
        <v>172</v>
      </c>
      <c r="O728" s="496">
        <v>16</v>
      </c>
      <c r="P728" s="496">
        <v>12.8</v>
      </c>
      <c r="Q728" s="497">
        <v>0.499305555555556</v>
      </c>
      <c r="R728" s="496"/>
      <c r="S728" s="514">
        <f t="shared" si="45"/>
        <v>5.0999999999999996</v>
      </c>
      <c r="T728" s="513">
        <f t="shared" si="41"/>
        <v>60</v>
      </c>
      <c r="U728" s="501" t="str">
        <f t="shared" si="46"/>
        <v/>
      </c>
      <c r="V728" s="503">
        <f t="shared" si="42"/>
        <v>60</v>
      </c>
      <c r="W728" s="514">
        <f t="shared" si="43"/>
        <v>16</v>
      </c>
      <c r="X728" s="628">
        <f t="shared" si="44"/>
        <v>60</v>
      </c>
      <c r="AT728" s="254"/>
      <c r="AV728" s="216"/>
      <c r="AW728" s="332"/>
      <c r="AY728" s="255"/>
    </row>
    <row r="729" spans="2:51" x14ac:dyDescent="0.25">
      <c r="B729" s="332">
        <v>10.9</v>
      </c>
      <c r="C729" s="332">
        <v>78</v>
      </c>
      <c r="D729" s="332">
        <v>10.9</v>
      </c>
      <c r="E729" s="332">
        <v>13.3</v>
      </c>
      <c r="F729" s="332">
        <v>16.600000000000001</v>
      </c>
      <c r="G729" s="332">
        <v>303</v>
      </c>
      <c r="H729" s="332">
        <v>1003.4</v>
      </c>
      <c r="I729" s="332">
        <v>8292</v>
      </c>
      <c r="J729" s="332">
        <v>0</v>
      </c>
      <c r="K729" s="332">
        <v>2.2000000000000002</v>
      </c>
      <c r="L729" s="332">
        <v>29.7</v>
      </c>
      <c r="M729" s="332">
        <v>79.7</v>
      </c>
      <c r="N729" s="496">
        <v>172</v>
      </c>
      <c r="O729" s="496">
        <v>15.7</v>
      </c>
      <c r="P729" s="496">
        <v>12.7</v>
      </c>
      <c r="Q729" s="497">
        <v>0.5</v>
      </c>
      <c r="R729" s="496"/>
      <c r="S729" s="514">
        <f t="shared" si="45"/>
        <v>4.7999999999999989</v>
      </c>
      <c r="T729" s="513">
        <f t="shared" si="41"/>
        <v>60</v>
      </c>
      <c r="U729" s="501" t="str">
        <f t="shared" si="46"/>
        <v/>
      </c>
      <c r="V729" s="503">
        <f t="shared" si="42"/>
        <v>60</v>
      </c>
      <c r="W729" s="514">
        <f t="shared" si="43"/>
        <v>15.7</v>
      </c>
      <c r="X729" s="628">
        <f t="shared" si="44"/>
        <v>60</v>
      </c>
      <c r="AT729" s="254"/>
      <c r="AV729" s="216"/>
      <c r="AW729" s="332"/>
      <c r="AY729" s="255"/>
    </row>
    <row r="730" spans="2:51" x14ac:dyDescent="0.25">
      <c r="B730" s="332">
        <v>10.9</v>
      </c>
      <c r="C730" s="332">
        <v>78</v>
      </c>
      <c r="D730" s="332">
        <v>10.9</v>
      </c>
      <c r="E730" s="332">
        <v>15.1</v>
      </c>
      <c r="F730" s="332">
        <v>22</v>
      </c>
      <c r="G730" s="332">
        <v>185</v>
      </c>
      <c r="H730" s="332">
        <v>1003.3</v>
      </c>
      <c r="I730" s="332">
        <v>6913</v>
      </c>
      <c r="J730" s="332">
        <v>0</v>
      </c>
      <c r="K730" s="332">
        <v>2.2000000000000002</v>
      </c>
      <c r="L730" s="332">
        <v>29.7</v>
      </c>
      <c r="M730" s="332">
        <v>79.7</v>
      </c>
      <c r="N730" s="496">
        <v>172</v>
      </c>
      <c r="O730" s="496">
        <v>15.4</v>
      </c>
      <c r="P730" s="496">
        <v>12.5</v>
      </c>
      <c r="Q730" s="497">
        <v>0.500694444444444</v>
      </c>
      <c r="R730" s="496"/>
      <c r="S730" s="514">
        <f t="shared" si="45"/>
        <v>4.5</v>
      </c>
      <c r="T730" s="513">
        <f t="shared" si="41"/>
        <v>60</v>
      </c>
      <c r="U730" s="501" t="str">
        <f t="shared" si="46"/>
        <v/>
      </c>
      <c r="V730" s="503">
        <f t="shared" si="42"/>
        <v>60</v>
      </c>
      <c r="W730" s="514">
        <f t="shared" si="43"/>
        <v>15.4</v>
      </c>
      <c r="X730" s="628">
        <f t="shared" si="44"/>
        <v>60</v>
      </c>
      <c r="AT730" s="254"/>
      <c r="AV730" s="216"/>
      <c r="AW730" s="332"/>
      <c r="AY730" s="255"/>
    </row>
    <row r="731" spans="2:51" x14ac:dyDescent="0.25">
      <c r="B731" s="332">
        <v>10.9</v>
      </c>
      <c r="C731" s="332">
        <v>78</v>
      </c>
      <c r="D731" s="332">
        <v>10.9</v>
      </c>
      <c r="E731" s="332">
        <v>3.6</v>
      </c>
      <c r="F731" s="332">
        <v>5.4</v>
      </c>
      <c r="G731" s="332">
        <v>304</v>
      </c>
      <c r="H731" s="332">
        <v>1003.3</v>
      </c>
      <c r="I731" s="332">
        <v>6262</v>
      </c>
      <c r="J731" s="332">
        <v>0</v>
      </c>
      <c r="K731" s="332">
        <v>2.2000000000000002</v>
      </c>
      <c r="L731" s="332">
        <v>29.7</v>
      </c>
      <c r="M731" s="332">
        <v>79.7</v>
      </c>
      <c r="N731" s="496">
        <v>172</v>
      </c>
      <c r="O731" s="496">
        <v>15.1</v>
      </c>
      <c r="P731" s="496">
        <v>12.4</v>
      </c>
      <c r="Q731" s="497">
        <v>0.50138888888888899</v>
      </c>
      <c r="R731" s="496"/>
      <c r="S731" s="514">
        <f t="shared" si="45"/>
        <v>4.1999999999999993</v>
      </c>
      <c r="T731" s="513">
        <f t="shared" si="41"/>
        <v>60</v>
      </c>
      <c r="U731" s="501" t="str">
        <f t="shared" si="46"/>
        <v/>
      </c>
      <c r="V731" s="503">
        <f t="shared" si="42"/>
        <v>60</v>
      </c>
      <c r="W731" s="514">
        <f t="shared" si="43"/>
        <v>15.1</v>
      </c>
      <c r="X731" s="628">
        <f t="shared" si="44"/>
        <v>60</v>
      </c>
      <c r="AT731" s="254"/>
      <c r="AV731" s="216"/>
      <c r="AW731" s="332"/>
      <c r="AY731" s="255"/>
    </row>
    <row r="732" spans="2:51" x14ac:dyDescent="0.25">
      <c r="B732" s="332">
        <v>10.8</v>
      </c>
      <c r="C732" s="332">
        <v>79</v>
      </c>
      <c r="D732" s="332">
        <v>10.8</v>
      </c>
      <c r="E732" s="332">
        <v>14.8</v>
      </c>
      <c r="F732" s="332">
        <v>20.2</v>
      </c>
      <c r="G732" s="332">
        <v>249</v>
      </c>
      <c r="H732" s="332">
        <v>1003.4</v>
      </c>
      <c r="I732" s="332">
        <v>6045</v>
      </c>
      <c r="J732" s="332">
        <v>0</v>
      </c>
      <c r="K732" s="332">
        <v>2.2000000000000002</v>
      </c>
      <c r="L732" s="332">
        <v>29.7</v>
      </c>
      <c r="M732" s="332">
        <v>79.7</v>
      </c>
      <c r="N732" s="496">
        <v>172</v>
      </c>
      <c r="O732" s="496">
        <v>14.8</v>
      </c>
      <c r="P732" s="496">
        <v>12.3</v>
      </c>
      <c r="Q732" s="497">
        <v>0.50208333333333299</v>
      </c>
      <c r="R732" s="496"/>
      <c r="S732" s="514">
        <f t="shared" si="45"/>
        <v>4</v>
      </c>
      <c r="T732" s="513">
        <f t="shared" si="41"/>
        <v>60</v>
      </c>
      <c r="U732" s="501" t="str">
        <f t="shared" si="46"/>
        <v/>
      </c>
      <c r="V732" s="503">
        <f t="shared" si="42"/>
        <v>60</v>
      </c>
      <c r="W732" s="514">
        <f t="shared" si="43"/>
        <v>14.8</v>
      </c>
      <c r="X732" s="628">
        <f t="shared" si="44"/>
        <v>60</v>
      </c>
      <c r="AT732" s="254"/>
      <c r="AV732" s="216"/>
      <c r="AW732" s="332"/>
      <c r="AY732" s="255"/>
    </row>
    <row r="733" spans="2:51" x14ac:dyDescent="0.25">
      <c r="B733" s="332">
        <v>10.7</v>
      </c>
      <c r="C733" s="332">
        <v>81</v>
      </c>
      <c r="D733" s="332">
        <v>10.7</v>
      </c>
      <c r="E733" s="332">
        <v>7.2</v>
      </c>
      <c r="F733" s="332">
        <v>11.2</v>
      </c>
      <c r="G733" s="332">
        <v>313</v>
      </c>
      <c r="H733" s="332">
        <v>1003.3</v>
      </c>
      <c r="I733" s="332">
        <v>6045</v>
      </c>
      <c r="J733" s="332">
        <v>0</v>
      </c>
      <c r="K733" s="332">
        <v>2.2000000000000002</v>
      </c>
      <c r="L733" s="332">
        <v>29.7</v>
      </c>
      <c r="M733" s="332">
        <v>79.7</v>
      </c>
      <c r="N733" s="496">
        <v>172</v>
      </c>
      <c r="O733" s="496">
        <v>14.4</v>
      </c>
      <c r="P733" s="496">
        <v>12.2</v>
      </c>
      <c r="Q733" s="497">
        <v>0.50277777777777799</v>
      </c>
      <c r="R733" s="496"/>
      <c r="S733" s="514">
        <f t="shared" si="45"/>
        <v>3.7000000000000011</v>
      </c>
      <c r="T733" s="513">
        <f t="shared" si="41"/>
        <v>60</v>
      </c>
      <c r="U733" s="501" t="str">
        <f t="shared" si="46"/>
        <v/>
      </c>
      <c r="V733" s="503">
        <f t="shared" si="42"/>
        <v>60</v>
      </c>
      <c r="W733" s="514">
        <f t="shared" si="43"/>
        <v>14.4</v>
      </c>
      <c r="X733" s="628">
        <f t="shared" si="44"/>
        <v>60</v>
      </c>
      <c r="AT733" s="254"/>
      <c r="AV733" s="216"/>
      <c r="AW733" s="332"/>
      <c r="AY733" s="255"/>
    </row>
    <row r="734" spans="2:51" x14ac:dyDescent="0.25">
      <c r="B734" s="332">
        <v>10.6</v>
      </c>
      <c r="C734" s="332">
        <v>82</v>
      </c>
      <c r="D734" s="332">
        <v>10.6</v>
      </c>
      <c r="E734" s="332">
        <v>13.3</v>
      </c>
      <c r="F734" s="332">
        <v>16.600000000000001</v>
      </c>
      <c r="G734" s="332">
        <v>217</v>
      </c>
      <c r="H734" s="332">
        <v>1003.4</v>
      </c>
      <c r="I734" s="332">
        <v>6200</v>
      </c>
      <c r="J734" s="332">
        <v>0</v>
      </c>
      <c r="K734" s="332">
        <v>2.2000000000000002</v>
      </c>
      <c r="L734" s="332">
        <v>29.7</v>
      </c>
      <c r="M734" s="332">
        <v>79.7</v>
      </c>
      <c r="N734" s="496">
        <v>172</v>
      </c>
      <c r="O734" s="496">
        <v>14.4</v>
      </c>
      <c r="P734" s="496">
        <v>12</v>
      </c>
      <c r="Q734" s="497">
        <v>0.50347222222222199</v>
      </c>
      <c r="R734" s="496"/>
      <c r="S734" s="514">
        <f t="shared" si="45"/>
        <v>3.8000000000000007</v>
      </c>
      <c r="T734" s="513">
        <f t="shared" si="41"/>
        <v>60</v>
      </c>
      <c r="U734" s="501" t="str">
        <f t="shared" si="46"/>
        <v/>
      </c>
      <c r="V734" s="503">
        <f t="shared" si="42"/>
        <v>60</v>
      </c>
      <c r="W734" s="514">
        <f t="shared" si="43"/>
        <v>14.4</v>
      </c>
      <c r="X734" s="628">
        <f t="shared" si="44"/>
        <v>60</v>
      </c>
      <c r="AT734" s="254"/>
      <c r="AV734" s="216"/>
      <c r="AW734" s="332"/>
      <c r="AY734" s="255"/>
    </row>
    <row r="735" spans="2:51" x14ac:dyDescent="0.25">
      <c r="B735" s="332">
        <v>10.199999999999999</v>
      </c>
      <c r="C735" s="332">
        <v>83</v>
      </c>
      <c r="D735" s="332">
        <v>10.199999999999999</v>
      </c>
      <c r="E735" s="332">
        <v>9.6999999999999993</v>
      </c>
      <c r="F735" s="332">
        <v>14.8</v>
      </c>
      <c r="G735" s="332">
        <v>312</v>
      </c>
      <c r="H735" s="332">
        <v>1003.5</v>
      </c>
      <c r="I735" s="332">
        <v>6804</v>
      </c>
      <c r="J735" s="332">
        <v>0</v>
      </c>
      <c r="K735" s="332">
        <v>2.2000000000000002</v>
      </c>
      <c r="L735" s="332">
        <v>29.7</v>
      </c>
      <c r="M735" s="332">
        <v>79.7</v>
      </c>
      <c r="N735" s="496">
        <v>172</v>
      </c>
      <c r="O735" s="496">
        <v>14</v>
      </c>
      <c r="P735" s="496">
        <v>11.8</v>
      </c>
      <c r="Q735" s="497">
        <v>0.50416666666666698</v>
      </c>
      <c r="R735" s="496"/>
      <c r="S735" s="514">
        <f t="shared" si="45"/>
        <v>3.8000000000000007</v>
      </c>
      <c r="T735" s="513">
        <f t="shared" si="41"/>
        <v>60</v>
      </c>
      <c r="U735" s="501" t="str">
        <f t="shared" si="46"/>
        <v/>
      </c>
      <c r="V735" s="503">
        <f t="shared" si="42"/>
        <v>60</v>
      </c>
      <c r="W735" s="514">
        <f t="shared" si="43"/>
        <v>14</v>
      </c>
      <c r="X735" s="628">
        <f t="shared" si="44"/>
        <v>60</v>
      </c>
      <c r="AT735" s="254"/>
      <c r="AV735" s="216"/>
      <c r="AW735" s="332"/>
      <c r="AY735" s="255"/>
    </row>
    <row r="736" spans="2:51" x14ac:dyDescent="0.25">
      <c r="B736" s="332">
        <v>9.9</v>
      </c>
      <c r="C736" s="332">
        <v>85</v>
      </c>
      <c r="D736" s="332">
        <v>9.4</v>
      </c>
      <c r="E736" s="332">
        <v>6.1</v>
      </c>
      <c r="F736" s="332">
        <v>14.8</v>
      </c>
      <c r="G736" s="332">
        <v>239</v>
      </c>
      <c r="H736" s="332">
        <v>1003.7</v>
      </c>
      <c r="I736" s="332">
        <v>8680</v>
      </c>
      <c r="J736" s="332">
        <v>0.3</v>
      </c>
      <c r="K736" s="332">
        <v>2.5</v>
      </c>
      <c r="L736" s="332">
        <v>30</v>
      </c>
      <c r="M736" s="332">
        <v>80</v>
      </c>
      <c r="N736" s="496">
        <v>172.3</v>
      </c>
      <c r="O736" s="496">
        <v>13.6</v>
      </c>
      <c r="P736" s="496">
        <v>11.8</v>
      </c>
      <c r="Q736" s="497">
        <v>0.50486111111111098</v>
      </c>
      <c r="R736" s="496"/>
      <c r="S736" s="514">
        <f t="shared" si="45"/>
        <v>3.6999999999999993</v>
      </c>
      <c r="T736" s="513">
        <f t="shared" si="41"/>
        <v>60</v>
      </c>
      <c r="U736" s="501">
        <f t="shared" si="46"/>
        <v>60</v>
      </c>
      <c r="V736" s="503">
        <f t="shared" si="42"/>
        <v>60</v>
      </c>
      <c r="W736" s="514">
        <f t="shared" si="43"/>
        <v>13.6</v>
      </c>
      <c r="X736" s="628">
        <f t="shared" si="44"/>
        <v>60</v>
      </c>
      <c r="AT736" s="254"/>
      <c r="AV736" s="216"/>
      <c r="AW736" s="332"/>
      <c r="AY736" s="255"/>
    </row>
    <row r="737" spans="2:51" x14ac:dyDescent="0.25">
      <c r="B737" s="332">
        <v>9.6999999999999993</v>
      </c>
      <c r="C737" s="332">
        <v>85</v>
      </c>
      <c r="D737" s="332">
        <v>8.1</v>
      </c>
      <c r="E737" s="332">
        <v>11.2</v>
      </c>
      <c r="F737" s="332">
        <v>16.600000000000001</v>
      </c>
      <c r="G737" s="332">
        <v>265</v>
      </c>
      <c r="H737" s="332">
        <v>1003.5</v>
      </c>
      <c r="I737" s="332">
        <v>9889</v>
      </c>
      <c r="J737" s="332">
        <v>0.3</v>
      </c>
      <c r="K737" s="332">
        <v>2.5</v>
      </c>
      <c r="L737" s="332">
        <v>30</v>
      </c>
      <c r="M737" s="332">
        <v>80</v>
      </c>
      <c r="N737" s="496">
        <v>172.3</v>
      </c>
      <c r="O737" s="496">
        <v>13.1</v>
      </c>
      <c r="P737" s="496">
        <v>11.6</v>
      </c>
      <c r="Q737" s="497">
        <v>0.50555555555555598</v>
      </c>
      <c r="R737" s="496"/>
      <c r="S737" s="514">
        <f t="shared" si="45"/>
        <v>3.4000000000000004</v>
      </c>
      <c r="T737" s="513">
        <f t="shared" si="41"/>
        <v>60</v>
      </c>
      <c r="U737" s="501">
        <f t="shared" si="46"/>
        <v>60</v>
      </c>
      <c r="V737" s="503">
        <f t="shared" si="42"/>
        <v>60</v>
      </c>
      <c r="W737" s="514">
        <f t="shared" si="43"/>
        <v>13.1</v>
      </c>
      <c r="X737" s="628">
        <f t="shared" si="44"/>
        <v>60</v>
      </c>
      <c r="AT737" s="254"/>
      <c r="AV737" s="216"/>
      <c r="AW737" s="332"/>
      <c r="AY737" s="255"/>
    </row>
    <row r="738" spans="2:51" x14ac:dyDescent="0.25">
      <c r="B738" s="332">
        <v>9.6</v>
      </c>
      <c r="C738" s="332">
        <v>86</v>
      </c>
      <c r="D738" s="332">
        <v>8</v>
      </c>
      <c r="E738" s="332">
        <v>10.4</v>
      </c>
      <c r="F738" s="332">
        <v>14.8</v>
      </c>
      <c r="G738" s="332">
        <v>323</v>
      </c>
      <c r="H738" s="332">
        <v>1003.7</v>
      </c>
      <c r="I738" s="332">
        <v>10276</v>
      </c>
      <c r="J738" s="332">
        <v>0.3</v>
      </c>
      <c r="K738" s="332">
        <v>2.5</v>
      </c>
      <c r="L738" s="332">
        <v>30</v>
      </c>
      <c r="M738" s="332">
        <v>80</v>
      </c>
      <c r="N738" s="496">
        <v>172.3</v>
      </c>
      <c r="O738" s="496">
        <v>12.7</v>
      </c>
      <c r="P738" s="496">
        <v>11.4</v>
      </c>
      <c r="Q738" s="497">
        <v>0.50624999999999998</v>
      </c>
      <c r="R738" s="496"/>
      <c r="S738" s="514">
        <f t="shared" si="45"/>
        <v>3.0999999999999996</v>
      </c>
      <c r="T738" s="513">
        <f t="shared" si="41"/>
        <v>60</v>
      </c>
      <c r="U738" s="501">
        <f t="shared" si="46"/>
        <v>60</v>
      </c>
      <c r="V738" s="503">
        <f t="shared" si="42"/>
        <v>60</v>
      </c>
      <c r="W738" s="514">
        <f t="shared" si="43"/>
        <v>12.7</v>
      </c>
      <c r="X738" s="628">
        <f t="shared" si="44"/>
        <v>60</v>
      </c>
      <c r="AT738" s="254"/>
      <c r="AV738" s="216"/>
      <c r="AW738" s="332"/>
      <c r="AY738" s="255"/>
    </row>
    <row r="739" spans="2:51" x14ac:dyDescent="0.25">
      <c r="B739" s="332">
        <v>9.4</v>
      </c>
      <c r="C739" s="332">
        <v>86</v>
      </c>
      <c r="D739" s="332">
        <v>7.4</v>
      </c>
      <c r="E739" s="332">
        <v>13</v>
      </c>
      <c r="F739" s="332">
        <v>14.8</v>
      </c>
      <c r="G739" s="332">
        <v>324</v>
      </c>
      <c r="H739" s="332">
        <v>1003.6</v>
      </c>
      <c r="I739" s="332">
        <v>10385</v>
      </c>
      <c r="J739" s="332">
        <v>0.3</v>
      </c>
      <c r="K739" s="332">
        <v>2.5</v>
      </c>
      <c r="L739" s="332">
        <v>30</v>
      </c>
      <c r="M739" s="332">
        <v>80</v>
      </c>
      <c r="N739" s="496">
        <v>172.3</v>
      </c>
      <c r="O739" s="496">
        <v>12.4</v>
      </c>
      <c r="P739" s="496">
        <v>11.2</v>
      </c>
      <c r="Q739" s="497">
        <v>0.50694444444444398</v>
      </c>
      <c r="R739" s="496"/>
      <c r="S739" s="514">
        <f t="shared" si="45"/>
        <v>3</v>
      </c>
      <c r="T739" s="513">
        <f t="shared" si="41"/>
        <v>60</v>
      </c>
      <c r="U739" s="501">
        <f t="shared" si="46"/>
        <v>60</v>
      </c>
      <c r="V739" s="503">
        <f t="shared" si="42"/>
        <v>60</v>
      </c>
      <c r="W739" s="514">
        <f t="shared" si="43"/>
        <v>12.4</v>
      </c>
      <c r="X739" s="628" t="str">
        <f t="shared" si="44"/>
        <v/>
      </c>
      <c r="AT739" s="254"/>
      <c r="AV739" s="216"/>
      <c r="AW739" s="332"/>
      <c r="AY739" s="255"/>
    </row>
    <row r="740" spans="2:51" x14ac:dyDescent="0.25">
      <c r="B740" s="332">
        <v>9.3000000000000007</v>
      </c>
      <c r="C740" s="332">
        <v>86</v>
      </c>
      <c r="D740" s="332">
        <v>7.2</v>
      </c>
      <c r="E740" s="332">
        <v>13.7</v>
      </c>
      <c r="F740" s="332">
        <v>14.8</v>
      </c>
      <c r="G740" s="332">
        <v>277</v>
      </c>
      <c r="H740" s="332">
        <v>1003.6</v>
      </c>
      <c r="I740" s="332">
        <v>11206</v>
      </c>
      <c r="J740" s="332">
        <v>0.3</v>
      </c>
      <c r="K740" s="332">
        <v>2.5</v>
      </c>
      <c r="L740" s="332">
        <v>30</v>
      </c>
      <c r="M740" s="332">
        <v>80</v>
      </c>
      <c r="N740" s="496">
        <v>172.3</v>
      </c>
      <c r="O740" s="496">
        <v>12.1</v>
      </c>
      <c r="P740" s="496">
        <v>11</v>
      </c>
      <c r="Q740" s="497">
        <v>0.50763888888888897</v>
      </c>
      <c r="R740" s="496"/>
      <c r="S740" s="514">
        <f t="shared" si="45"/>
        <v>2.7999999999999989</v>
      </c>
      <c r="T740" s="513">
        <f t="shared" si="41"/>
        <v>60</v>
      </c>
      <c r="U740" s="501">
        <f t="shared" si="46"/>
        <v>60</v>
      </c>
      <c r="V740" s="503">
        <f t="shared" si="42"/>
        <v>60</v>
      </c>
      <c r="W740" s="514">
        <f t="shared" si="43"/>
        <v>12.1</v>
      </c>
      <c r="X740" s="628" t="str">
        <f t="shared" si="44"/>
        <v/>
      </c>
      <c r="AT740" s="254"/>
      <c r="AV740" s="216"/>
      <c r="AW740" s="332"/>
      <c r="AY740" s="255"/>
    </row>
    <row r="741" spans="2:51" x14ac:dyDescent="0.25">
      <c r="B741" s="332">
        <v>9.1</v>
      </c>
      <c r="C741" s="332">
        <v>87</v>
      </c>
      <c r="D741" s="332">
        <v>8.5</v>
      </c>
      <c r="E741" s="332">
        <v>5.8</v>
      </c>
      <c r="F741" s="332">
        <v>7.2</v>
      </c>
      <c r="G741" s="332">
        <v>260</v>
      </c>
      <c r="H741" s="332">
        <v>1003.6</v>
      </c>
      <c r="I741" s="332">
        <v>12803</v>
      </c>
      <c r="J741" s="332">
        <v>0.3</v>
      </c>
      <c r="K741" s="332">
        <v>2.5</v>
      </c>
      <c r="L741" s="332">
        <v>30</v>
      </c>
      <c r="M741" s="332">
        <v>80</v>
      </c>
      <c r="N741" s="496">
        <v>172.3</v>
      </c>
      <c r="O741" s="496">
        <v>11.8</v>
      </c>
      <c r="P741" s="496">
        <v>10.8</v>
      </c>
      <c r="Q741" s="497">
        <v>0.50833333333333297</v>
      </c>
      <c r="R741" s="496"/>
      <c r="S741" s="514">
        <f t="shared" si="45"/>
        <v>2.7000000000000011</v>
      </c>
      <c r="T741" s="513">
        <f t="shared" si="41"/>
        <v>60</v>
      </c>
      <c r="U741" s="501">
        <f t="shared" si="46"/>
        <v>60</v>
      </c>
      <c r="V741" s="503">
        <f t="shared" si="42"/>
        <v>60</v>
      </c>
      <c r="W741" s="514">
        <f t="shared" si="43"/>
        <v>11.8</v>
      </c>
      <c r="X741" s="628" t="str">
        <f t="shared" si="44"/>
        <v/>
      </c>
      <c r="AT741" s="254"/>
      <c r="AV741" s="216"/>
      <c r="AW741" s="332"/>
      <c r="AY741" s="255"/>
    </row>
    <row r="742" spans="2:51" x14ac:dyDescent="0.25">
      <c r="B742" s="332">
        <v>9.1</v>
      </c>
      <c r="C742" s="332">
        <v>87</v>
      </c>
      <c r="D742" s="332">
        <v>8.6999999999999993</v>
      </c>
      <c r="E742" s="332">
        <v>5</v>
      </c>
      <c r="F742" s="332">
        <v>7.2</v>
      </c>
      <c r="G742" s="332">
        <v>359</v>
      </c>
      <c r="H742" s="332">
        <v>1003.7</v>
      </c>
      <c r="I742" s="332">
        <v>15872</v>
      </c>
      <c r="J742" s="332">
        <v>0.3</v>
      </c>
      <c r="K742" s="332">
        <v>2.5</v>
      </c>
      <c r="L742" s="332">
        <v>30</v>
      </c>
      <c r="M742" s="332">
        <v>80</v>
      </c>
      <c r="N742" s="496">
        <v>172.3</v>
      </c>
      <c r="O742" s="496">
        <v>11.6</v>
      </c>
      <c r="P742" s="496">
        <v>10.6</v>
      </c>
      <c r="Q742" s="497">
        <v>0.50902777777777797</v>
      </c>
      <c r="R742" s="496"/>
      <c r="S742" s="514">
        <f t="shared" si="45"/>
        <v>2.5</v>
      </c>
      <c r="T742" s="513">
        <f t="shared" si="41"/>
        <v>60</v>
      </c>
      <c r="U742" s="501">
        <f t="shared" si="46"/>
        <v>60</v>
      </c>
      <c r="V742" s="503">
        <f t="shared" si="42"/>
        <v>60</v>
      </c>
      <c r="W742" s="514">
        <f t="shared" si="43"/>
        <v>11.6</v>
      </c>
      <c r="X742" s="628" t="str">
        <f t="shared" si="44"/>
        <v/>
      </c>
      <c r="AT742" s="254"/>
      <c r="AV742" s="216"/>
      <c r="AW742" s="332"/>
      <c r="AY742" s="255"/>
    </row>
    <row r="743" spans="2:51" x14ac:dyDescent="0.25">
      <c r="B743" s="332">
        <v>9.1</v>
      </c>
      <c r="C743" s="332">
        <v>87</v>
      </c>
      <c r="D743" s="332">
        <v>8.6</v>
      </c>
      <c r="E743" s="332">
        <v>5.4</v>
      </c>
      <c r="F743" s="332">
        <v>7.2</v>
      </c>
      <c r="G743" s="332">
        <v>295</v>
      </c>
      <c r="H743" s="332">
        <v>1003.8</v>
      </c>
      <c r="I743" s="332">
        <v>18848</v>
      </c>
      <c r="J743" s="332">
        <v>0.3</v>
      </c>
      <c r="K743" s="332">
        <v>2.5</v>
      </c>
      <c r="L743" s="332">
        <v>30</v>
      </c>
      <c r="M743" s="332">
        <v>80</v>
      </c>
      <c r="N743" s="496">
        <v>172.3</v>
      </c>
      <c r="O743" s="496">
        <v>11.3</v>
      </c>
      <c r="P743" s="496">
        <v>10.5</v>
      </c>
      <c r="Q743" s="497">
        <v>0.50972222222222197</v>
      </c>
      <c r="R743" s="496"/>
      <c r="S743" s="514">
        <f t="shared" si="45"/>
        <v>2.2000000000000011</v>
      </c>
      <c r="T743" s="513">
        <f t="shared" si="41"/>
        <v>60</v>
      </c>
      <c r="U743" s="501">
        <f t="shared" si="46"/>
        <v>60</v>
      </c>
      <c r="V743" s="503">
        <f t="shared" si="42"/>
        <v>60</v>
      </c>
      <c r="W743" s="514">
        <f t="shared" si="43"/>
        <v>11.3</v>
      </c>
      <c r="X743" s="628" t="str">
        <f t="shared" si="44"/>
        <v/>
      </c>
      <c r="AT743" s="254"/>
      <c r="AV743" s="216"/>
      <c r="AW743" s="332"/>
      <c r="AY743" s="255"/>
    </row>
    <row r="744" spans="2:51" x14ac:dyDescent="0.25">
      <c r="B744" s="332">
        <v>9.1</v>
      </c>
      <c r="C744" s="332">
        <v>87</v>
      </c>
      <c r="D744" s="332">
        <v>7.4</v>
      </c>
      <c r="E744" s="332">
        <v>11.2</v>
      </c>
      <c r="F744" s="332">
        <v>13</v>
      </c>
      <c r="G744" s="332">
        <v>290</v>
      </c>
      <c r="H744" s="332">
        <v>1003.7</v>
      </c>
      <c r="I744" s="332">
        <v>25280</v>
      </c>
      <c r="J744" s="332">
        <v>0.3</v>
      </c>
      <c r="K744" s="332">
        <v>2.5</v>
      </c>
      <c r="L744" s="332">
        <v>30</v>
      </c>
      <c r="M744" s="332">
        <v>80</v>
      </c>
      <c r="N744" s="496">
        <v>172.3</v>
      </c>
      <c r="O744" s="496">
        <v>11.2</v>
      </c>
      <c r="P744" s="496">
        <v>10.4</v>
      </c>
      <c r="Q744" s="497">
        <v>0.51041666666666696</v>
      </c>
      <c r="R744" s="496"/>
      <c r="S744" s="514">
        <f t="shared" si="45"/>
        <v>2.0999999999999996</v>
      </c>
      <c r="T744" s="513">
        <f t="shared" si="41"/>
        <v>60</v>
      </c>
      <c r="U744" s="501">
        <f t="shared" si="46"/>
        <v>60</v>
      </c>
      <c r="V744" s="503">
        <f t="shared" si="42"/>
        <v>60</v>
      </c>
      <c r="W744" s="514">
        <f t="shared" si="43"/>
        <v>11.2</v>
      </c>
      <c r="X744" s="628" t="str">
        <f t="shared" si="44"/>
        <v/>
      </c>
      <c r="AT744" s="254"/>
      <c r="AV744" s="216"/>
      <c r="AW744" s="332"/>
      <c r="AY744" s="255"/>
    </row>
    <row r="745" spans="2:51" x14ac:dyDescent="0.25">
      <c r="B745" s="332">
        <v>9.1</v>
      </c>
      <c r="C745" s="332">
        <v>88</v>
      </c>
      <c r="D745" s="332">
        <v>9.1</v>
      </c>
      <c r="E745" s="332">
        <v>3.2</v>
      </c>
      <c r="F745" s="332">
        <v>7.2</v>
      </c>
      <c r="G745" s="332">
        <v>227</v>
      </c>
      <c r="H745" s="332">
        <v>1003.7</v>
      </c>
      <c r="I745" s="332">
        <v>27698</v>
      </c>
      <c r="J745" s="332">
        <v>0.3</v>
      </c>
      <c r="K745" s="332">
        <v>2.5</v>
      </c>
      <c r="L745" s="332">
        <v>30</v>
      </c>
      <c r="M745" s="332">
        <v>80</v>
      </c>
      <c r="N745" s="496">
        <v>172.3</v>
      </c>
      <c r="O745" s="496">
        <v>11.1</v>
      </c>
      <c r="P745" s="496">
        <v>10.3</v>
      </c>
      <c r="Q745" s="497">
        <v>0.51111111111111096</v>
      </c>
      <c r="R745" s="496"/>
      <c r="S745" s="514">
        <f t="shared" si="45"/>
        <v>2</v>
      </c>
      <c r="T745" s="513">
        <f t="shared" si="41"/>
        <v>60</v>
      </c>
      <c r="U745" s="501">
        <f t="shared" si="46"/>
        <v>60</v>
      </c>
      <c r="V745" s="503" t="str">
        <f t="shared" si="42"/>
        <v/>
      </c>
      <c r="W745" s="514">
        <f t="shared" si="43"/>
        <v>11.1</v>
      </c>
      <c r="X745" s="628" t="str">
        <f t="shared" si="44"/>
        <v/>
      </c>
      <c r="AT745" s="254"/>
      <c r="AV745" s="216"/>
      <c r="AW745" s="332"/>
      <c r="AY745" s="255"/>
    </row>
    <row r="746" spans="2:51" x14ac:dyDescent="0.25">
      <c r="B746" s="332">
        <v>9.1999999999999993</v>
      </c>
      <c r="C746" s="332">
        <v>87</v>
      </c>
      <c r="D746" s="332">
        <v>8</v>
      </c>
      <c r="E746" s="332">
        <v>8.3000000000000007</v>
      </c>
      <c r="F746" s="332">
        <v>11.2</v>
      </c>
      <c r="G746" s="332">
        <v>250</v>
      </c>
      <c r="H746" s="332">
        <v>1003.6</v>
      </c>
      <c r="I746" s="332">
        <v>28349</v>
      </c>
      <c r="J746" s="332">
        <v>0.3</v>
      </c>
      <c r="K746" s="332">
        <v>2.5</v>
      </c>
      <c r="L746" s="332">
        <v>30</v>
      </c>
      <c r="M746" s="332">
        <v>80</v>
      </c>
      <c r="N746" s="496">
        <v>172.3</v>
      </c>
      <c r="O746" s="496">
        <v>11</v>
      </c>
      <c r="P746" s="496">
        <v>10.199999999999999</v>
      </c>
      <c r="Q746" s="497">
        <v>0.51180555555555596</v>
      </c>
      <c r="R746" s="496"/>
      <c r="S746" s="514">
        <f t="shared" si="45"/>
        <v>1.8000000000000007</v>
      </c>
      <c r="T746" s="513">
        <f t="shared" si="41"/>
        <v>60</v>
      </c>
      <c r="U746" s="501">
        <f t="shared" si="46"/>
        <v>60</v>
      </c>
      <c r="V746" s="503" t="str">
        <f t="shared" si="42"/>
        <v/>
      </c>
      <c r="W746" s="514">
        <f t="shared" si="43"/>
        <v>11</v>
      </c>
      <c r="X746" s="628" t="str">
        <f t="shared" si="44"/>
        <v/>
      </c>
      <c r="AT746" s="254"/>
      <c r="AV746" s="216"/>
      <c r="AW746" s="332"/>
      <c r="AY746" s="255"/>
    </row>
    <row r="747" spans="2:51" x14ac:dyDescent="0.25">
      <c r="B747" s="332">
        <v>9.1999999999999993</v>
      </c>
      <c r="C747" s="332">
        <v>88</v>
      </c>
      <c r="D747" s="332">
        <v>8.3000000000000007</v>
      </c>
      <c r="E747" s="332">
        <v>6.8</v>
      </c>
      <c r="F747" s="332">
        <v>9.4</v>
      </c>
      <c r="G747" s="332">
        <v>302</v>
      </c>
      <c r="H747" s="332">
        <v>1003.6</v>
      </c>
      <c r="I747" s="332">
        <v>27032</v>
      </c>
      <c r="J747" s="332">
        <v>0.3</v>
      </c>
      <c r="K747" s="332">
        <v>2.5</v>
      </c>
      <c r="L747" s="332">
        <v>30</v>
      </c>
      <c r="M747" s="332">
        <v>80</v>
      </c>
      <c r="N747" s="496">
        <v>172.3</v>
      </c>
      <c r="O747" s="496">
        <v>10.9</v>
      </c>
      <c r="P747" s="496">
        <v>10.1</v>
      </c>
      <c r="Q747" s="497">
        <v>0.51249999999999996</v>
      </c>
      <c r="R747" s="496"/>
      <c r="S747" s="514">
        <f t="shared" si="45"/>
        <v>1.7000000000000011</v>
      </c>
      <c r="T747" s="513">
        <f t="shared" si="41"/>
        <v>60</v>
      </c>
      <c r="U747" s="501">
        <f t="shared" si="46"/>
        <v>60</v>
      </c>
      <c r="V747" s="503" t="str">
        <f t="shared" si="42"/>
        <v/>
      </c>
      <c r="W747" s="514">
        <f t="shared" si="43"/>
        <v>10.9</v>
      </c>
      <c r="X747" s="628" t="str">
        <f t="shared" si="44"/>
        <v/>
      </c>
      <c r="AT747" s="254"/>
      <c r="AV747" s="216"/>
      <c r="AW747" s="332"/>
      <c r="AY747" s="255"/>
    </row>
    <row r="748" spans="2:51" x14ac:dyDescent="0.25">
      <c r="B748" s="332">
        <v>9.3000000000000007</v>
      </c>
      <c r="C748" s="332">
        <v>88</v>
      </c>
      <c r="D748" s="332">
        <v>8.1999999999999993</v>
      </c>
      <c r="E748" s="332">
        <v>7.9</v>
      </c>
      <c r="F748" s="332">
        <v>13</v>
      </c>
      <c r="G748" s="332">
        <v>278</v>
      </c>
      <c r="H748" s="332">
        <v>1003.7</v>
      </c>
      <c r="I748" s="332">
        <v>26427</v>
      </c>
      <c r="J748" s="332">
        <v>0.3</v>
      </c>
      <c r="K748" s="332">
        <v>2.5</v>
      </c>
      <c r="L748" s="332">
        <v>30</v>
      </c>
      <c r="M748" s="332">
        <v>80</v>
      </c>
      <c r="N748" s="496">
        <v>172.3</v>
      </c>
      <c r="O748" s="496">
        <v>11</v>
      </c>
      <c r="P748" s="496">
        <v>10.1</v>
      </c>
      <c r="Q748" s="497">
        <v>0.51319444444444495</v>
      </c>
      <c r="R748" s="496"/>
      <c r="S748" s="514">
        <f t="shared" si="45"/>
        <v>1.6999999999999993</v>
      </c>
      <c r="T748" s="513">
        <f t="shared" si="41"/>
        <v>60</v>
      </c>
      <c r="U748" s="501">
        <f t="shared" si="46"/>
        <v>60</v>
      </c>
      <c r="V748" s="503" t="str">
        <f t="shared" si="42"/>
        <v/>
      </c>
      <c r="W748" s="514">
        <f t="shared" si="43"/>
        <v>11</v>
      </c>
      <c r="X748" s="628" t="str">
        <f t="shared" si="44"/>
        <v/>
      </c>
      <c r="AT748" s="254"/>
      <c r="AV748" s="216"/>
      <c r="AW748" s="332"/>
      <c r="AY748" s="255"/>
    </row>
    <row r="749" spans="2:51" x14ac:dyDescent="0.25">
      <c r="B749" s="332">
        <v>9.3000000000000007</v>
      </c>
      <c r="C749" s="332">
        <v>88</v>
      </c>
      <c r="D749" s="332">
        <v>7.8</v>
      </c>
      <c r="E749" s="332">
        <v>10.1</v>
      </c>
      <c r="F749" s="332">
        <v>13</v>
      </c>
      <c r="G749" s="332">
        <v>282</v>
      </c>
      <c r="H749" s="332">
        <v>1003.8</v>
      </c>
      <c r="I749" s="332">
        <v>26319</v>
      </c>
      <c r="J749" s="332">
        <v>0.3</v>
      </c>
      <c r="K749" s="332">
        <v>2.5</v>
      </c>
      <c r="L749" s="332">
        <v>30</v>
      </c>
      <c r="M749" s="332">
        <v>80</v>
      </c>
      <c r="N749" s="496">
        <v>172.3</v>
      </c>
      <c r="O749" s="496">
        <v>11</v>
      </c>
      <c r="P749" s="496">
        <v>10</v>
      </c>
      <c r="Q749" s="497">
        <v>0.51388888888888895</v>
      </c>
      <c r="R749" s="496"/>
      <c r="S749" s="514">
        <f t="shared" si="45"/>
        <v>1.6999999999999993</v>
      </c>
      <c r="T749" s="513">
        <f t="shared" si="41"/>
        <v>60</v>
      </c>
      <c r="U749" s="501">
        <f t="shared" si="46"/>
        <v>60</v>
      </c>
      <c r="V749" s="503" t="str">
        <f t="shared" si="42"/>
        <v/>
      </c>
      <c r="W749" s="514">
        <f t="shared" si="43"/>
        <v>11</v>
      </c>
      <c r="X749" s="628" t="str">
        <f t="shared" si="44"/>
        <v/>
      </c>
      <c r="AT749" s="254"/>
      <c r="AV749" s="216"/>
      <c r="AW749" s="332"/>
      <c r="AY749" s="255"/>
    </row>
    <row r="750" spans="2:51" x14ac:dyDescent="0.25">
      <c r="B750" s="332">
        <v>9.3000000000000007</v>
      </c>
      <c r="C750" s="332">
        <v>88</v>
      </c>
      <c r="D750" s="332">
        <v>8.6999999999999993</v>
      </c>
      <c r="E750" s="332">
        <v>5.8</v>
      </c>
      <c r="F750" s="332">
        <v>7.2</v>
      </c>
      <c r="G750" s="332">
        <v>245</v>
      </c>
      <c r="H750" s="332">
        <v>1003.8</v>
      </c>
      <c r="I750" s="332">
        <v>25931</v>
      </c>
      <c r="J750" s="332">
        <v>0.3</v>
      </c>
      <c r="K750" s="332">
        <v>2.5</v>
      </c>
      <c r="L750" s="332">
        <v>30</v>
      </c>
      <c r="M750" s="332">
        <v>80</v>
      </c>
      <c r="N750" s="496">
        <v>172.3</v>
      </c>
      <c r="O750" s="496">
        <v>11</v>
      </c>
      <c r="P750" s="496">
        <v>10</v>
      </c>
      <c r="Q750" s="497">
        <v>0.51458333333333295</v>
      </c>
      <c r="R750" s="496"/>
      <c r="S750" s="514">
        <f t="shared" si="45"/>
        <v>1.6999999999999993</v>
      </c>
      <c r="T750" s="513">
        <f t="shared" si="41"/>
        <v>60</v>
      </c>
      <c r="U750" s="501">
        <f t="shared" si="46"/>
        <v>60</v>
      </c>
      <c r="V750" s="503" t="str">
        <f t="shared" si="42"/>
        <v/>
      </c>
      <c r="W750" s="514">
        <f t="shared" si="43"/>
        <v>11</v>
      </c>
      <c r="X750" s="628" t="str">
        <f t="shared" si="44"/>
        <v/>
      </c>
      <c r="AT750" s="254"/>
      <c r="AV750" s="216"/>
      <c r="AW750" s="332"/>
      <c r="AY750" s="255"/>
    </row>
    <row r="751" spans="2:51" x14ac:dyDescent="0.25">
      <c r="B751" s="332">
        <v>9.3000000000000007</v>
      </c>
      <c r="C751" s="332">
        <v>88</v>
      </c>
      <c r="D751" s="332">
        <v>8.6999999999999993</v>
      </c>
      <c r="E751" s="332">
        <v>6.1</v>
      </c>
      <c r="F751" s="332">
        <v>7.2</v>
      </c>
      <c r="G751" s="332">
        <v>285</v>
      </c>
      <c r="H751" s="332">
        <v>1003.8</v>
      </c>
      <c r="I751" s="332">
        <v>25544</v>
      </c>
      <c r="J751" s="332">
        <v>0.3</v>
      </c>
      <c r="K751" s="332">
        <v>2.5</v>
      </c>
      <c r="L751" s="332">
        <v>30</v>
      </c>
      <c r="M751" s="332">
        <v>80</v>
      </c>
      <c r="N751" s="496">
        <v>172.3</v>
      </c>
      <c r="O751" s="496">
        <v>11.1</v>
      </c>
      <c r="P751" s="496">
        <v>10</v>
      </c>
      <c r="Q751" s="497">
        <v>0.51527777777777795</v>
      </c>
      <c r="R751" s="496"/>
      <c r="S751" s="514">
        <f t="shared" si="45"/>
        <v>1.7999999999999989</v>
      </c>
      <c r="T751" s="513">
        <f t="shared" si="41"/>
        <v>60</v>
      </c>
      <c r="U751" s="501">
        <f t="shared" si="46"/>
        <v>60</v>
      </c>
      <c r="V751" s="503" t="str">
        <f t="shared" si="42"/>
        <v/>
      </c>
      <c r="W751" s="514">
        <f t="shared" si="43"/>
        <v>11.1</v>
      </c>
      <c r="X751" s="628" t="str">
        <f t="shared" si="44"/>
        <v/>
      </c>
      <c r="AT751" s="254"/>
      <c r="AV751" s="216"/>
      <c r="AW751" s="332"/>
      <c r="AY751" s="255"/>
    </row>
    <row r="752" spans="2:51" x14ac:dyDescent="0.25">
      <c r="B752" s="332">
        <v>9.4</v>
      </c>
      <c r="C752" s="332">
        <v>88</v>
      </c>
      <c r="D752" s="332">
        <v>8</v>
      </c>
      <c r="E752" s="332">
        <v>9.6999999999999993</v>
      </c>
      <c r="F752" s="332">
        <v>13</v>
      </c>
      <c r="G752" s="332">
        <v>306</v>
      </c>
      <c r="H752" s="332">
        <v>1003.8</v>
      </c>
      <c r="I752" s="332">
        <v>22862</v>
      </c>
      <c r="J752" s="332">
        <v>0.3</v>
      </c>
      <c r="K752" s="332">
        <v>2.5</v>
      </c>
      <c r="L752" s="332">
        <v>30</v>
      </c>
      <c r="M752" s="332">
        <v>80</v>
      </c>
      <c r="N752" s="496">
        <v>172.3</v>
      </c>
      <c r="O752" s="496">
        <v>11.1</v>
      </c>
      <c r="P752" s="496">
        <v>10</v>
      </c>
      <c r="Q752" s="497">
        <v>0.51597222222222205</v>
      </c>
      <c r="R752" s="496"/>
      <c r="S752" s="514">
        <f t="shared" si="45"/>
        <v>1.6999999999999993</v>
      </c>
      <c r="T752" s="513">
        <f t="shared" si="41"/>
        <v>60</v>
      </c>
      <c r="U752" s="501">
        <f t="shared" si="46"/>
        <v>60</v>
      </c>
      <c r="V752" s="503" t="str">
        <f t="shared" si="42"/>
        <v/>
      </c>
      <c r="W752" s="514">
        <f t="shared" si="43"/>
        <v>11.1</v>
      </c>
      <c r="X752" s="628" t="str">
        <f t="shared" si="44"/>
        <v/>
      </c>
      <c r="AT752" s="254"/>
      <c r="AV752" s="216"/>
      <c r="AW752" s="332"/>
      <c r="AY752" s="255"/>
    </row>
    <row r="753" spans="2:51" x14ac:dyDescent="0.25">
      <c r="B753" s="332">
        <v>9.4</v>
      </c>
      <c r="C753" s="332">
        <v>88</v>
      </c>
      <c r="D753" s="332">
        <v>9.4</v>
      </c>
      <c r="E753" s="332">
        <v>4.7</v>
      </c>
      <c r="F753" s="332">
        <v>7.2</v>
      </c>
      <c r="G753" s="332">
        <v>353</v>
      </c>
      <c r="H753" s="332">
        <v>1003.8</v>
      </c>
      <c r="I753" s="332">
        <v>20274</v>
      </c>
      <c r="J753" s="332">
        <v>0.3</v>
      </c>
      <c r="K753" s="332">
        <v>2.5</v>
      </c>
      <c r="L753" s="332">
        <v>30</v>
      </c>
      <c r="M753" s="332">
        <v>80</v>
      </c>
      <c r="N753" s="496">
        <v>172.3</v>
      </c>
      <c r="O753" s="496">
        <v>11.1</v>
      </c>
      <c r="P753" s="496">
        <v>10</v>
      </c>
      <c r="Q753" s="497">
        <v>0.51666666666666705</v>
      </c>
      <c r="R753" s="496"/>
      <c r="S753" s="514">
        <f t="shared" si="45"/>
        <v>1.6999999999999993</v>
      </c>
      <c r="T753" s="513">
        <f t="shared" si="41"/>
        <v>60</v>
      </c>
      <c r="U753" s="501">
        <f t="shared" si="46"/>
        <v>60</v>
      </c>
      <c r="V753" s="503" t="str">
        <f t="shared" si="42"/>
        <v/>
      </c>
      <c r="W753" s="514">
        <f t="shared" si="43"/>
        <v>11.1</v>
      </c>
      <c r="X753" s="628" t="str">
        <f t="shared" si="44"/>
        <v/>
      </c>
      <c r="AT753" s="254"/>
      <c r="AV753" s="216"/>
      <c r="AW753" s="332"/>
      <c r="AY753" s="255"/>
    </row>
    <row r="754" spans="2:51" x14ac:dyDescent="0.25">
      <c r="B754" s="332">
        <v>9.5</v>
      </c>
      <c r="C754" s="332">
        <v>88</v>
      </c>
      <c r="D754" s="332">
        <v>8.6</v>
      </c>
      <c r="E754" s="332">
        <v>7.2</v>
      </c>
      <c r="F754" s="332">
        <v>9.4</v>
      </c>
      <c r="G754" s="332">
        <v>270</v>
      </c>
      <c r="H754" s="332">
        <v>1003.7</v>
      </c>
      <c r="I754" s="332">
        <v>20599</v>
      </c>
      <c r="J754" s="332">
        <v>0.3</v>
      </c>
      <c r="K754" s="332">
        <v>2.5</v>
      </c>
      <c r="L754" s="332">
        <v>30</v>
      </c>
      <c r="M754" s="332">
        <v>80</v>
      </c>
      <c r="N754" s="496">
        <v>172.3</v>
      </c>
      <c r="O754" s="496">
        <v>11.2</v>
      </c>
      <c r="P754" s="496">
        <v>10</v>
      </c>
      <c r="Q754" s="497">
        <v>0.51736111111111105</v>
      </c>
      <c r="R754" s="496"/>
      <c r="S754" s="514">
        <f t="shared" si="45"/>
        <v>1.6999999999999993</v>
      </c>
      <c r="T754" s="513">
        <f t="shared" ref="T754:T817" si="47">IF(I754&gt;4000,60,"")</f>
        <v>60</v>
      </c>
      <c r="U754" s="501">
        <f t="shared" si="46"/>
        <v>60</v>
      </c>
      <c r="V754" s="503" t="str">
        <f t="shared" ref="V754:V817" si="48">IF(O754&gt;B754+2,60,"")</f>
        <v/>
      </c>
      <c r="W754" s="514">
        <f t="shared" ref="W754:W817" si="49">MAX(O754:P754)</f>
        <v>11.2</v>
      </c>
      <c r="X754" s="628" t="str">
        <f t="shared" ref="X754:X817" si="50">IF(W754&gt;B754+3,60,"")</f>
        <v/>
      </c>
      <c r="AT754" s="254"/>
      <c r="AV754" s="216"/>
      <c r="AW754" s="332"/>
      <c r="AY754" s="255"/>
    </row>
    <row r="755" spans="2:51" x14ac:dyDescent="0.25">
      <c r="B755" s="332">
        <v>9.5</v>
      </c>
      <c r="C755" s="332">
        <v>88</v>
      </c>
      <c r="D755" s="332">
        <v>8.1</v>
      </c>
      <c r="E755" s="332">
        <v>9.6999999999999993</v>
      </c>
      <c r="F755" s="332">
        <v>13</v>
      </c>
      <c r="G755" s="332">
        <v>206</v>
      </c>
      <c r="H755" s="332">
        <v>1003.9</v>
      </c>
      <c r="I755" s="332">
        <v>22630</v>
      </c>
      <c r="J755" s="332">
        <v>0.3</v>
      </c>
      <c r="K755" s="332">
        <v>2.5</v>
      </c>
      <c r="L755" s="332">
        <v>30</v>
      </c>
      <c r="M755" s="332">
        <v>80</v>
      </c>
      <c r="N755" s="496">
        <v>172.3</v>
      </c>
      <c r="O755" s="496">
        <v>11.2</v>
      </c>
      <c r="P755" s="496">
        <v>10</v>
      </c>
      <c r="Q755" s="497">
        <v>0.51805555555555605</v>
      </c>
      <c r="R755" s="496"/>
      <c r="S755" s="514">
        <f t="shared" si="45"/>
        <v>1.6999999999999993</v>
      </c>
      <c r="T755" s="513">
        <f t="shared" si="47"/>
        <v>60</v>
      </c>
      <c r="U755" s="501">
        <f t="shared" si="46"/>
        <v>60</v>
      </c>
      <c r="V755" s="503" t="str">
        <f t="shared" si="48"/>
        <v/>
      </c>
      <c r="W755" s="514">
        <f t="shared" si="49"/>
        <v>11.2</v>
      </c>
      <c r="X755" s="628" t="str">
        <f t="shared" si="50"/>
        <v/>
      </c>
      <c r="AT755" s="254"/>
      <c r="AV755" s="216"/>
      <c r="AW755" s="332"/>
      <c r="AY755" s="255"/>
    </row>
    <row r="756" spans="2:51" x14ac:dyDescent="0.25">
      <c r="B756" s="332">
        <v>9.5</v>
      </c>
      <c r="C756" s="332">
        <v>88</v>
      </c>
      <c r="D756" s="332">
        <v>8.3000000000000007</v>
      </c>
      <c r="E756" s="332">
        <v>8.6</v>
      </c>
      <c r="F756" s="332">
        <v>11.2</v>
      </c>
      <c r="G756" s="332">
        <v>240</v>
      </c>
      <c r="H756" s="332">
        <v>1003.9</v>
      </c>
      <c r="I756" s="332">
        <v>26985</v>
      </c>
      <c r="J756" s="332">
        <v>0.3</v>
      </c>
      <c r="K756" s="332">
        <v>2.5</v>
      </c>
      <c r="L756" s="332">
        <v>30</v>
      </c>
      <c r="M756" s="332">
        <v>80</v>
      </c>
      <c r="N756" s="496">
        <v>172.3</v>
      </c>
      <c r="O756" s="496">
        <v>11.3</v>
      </c>
      <c r="P756" s="496">
        <v>10</v>
      </c>
      <c r="Q756" s="497">
        <v>0.51875000000000004</v>
      </c>
      <c r="R756" s="496"/>
      <c r="S756" s="514">
        <f t="shared" si="45"/>
        <v>1.8000000000000007</v>
      </c>
      <c r="T756" s="513">
        <f t="shared" si="47"/>
        <v>60</v>
      </c>
      <c r="U756" s="501">
        <f t="shared" si="46"/>
        <v>60</v>
      </c>
      <c r="V756" s="503" t="str">
        <f t="shared" si="48"/>
        <v/>
      </c>
      <c r="W756" s="514">
        <f t="shared" si="49"/>
        <v>11.3</v>
      </c>
      <c r="X756" s="628" t="str">
        <f t="shared" si="50"/>
        <v/>
      </c>
      <c r="AT756" s="254"/>
      <c r="AV756" s="216"/>
      <c r="AW756" s="332"/>
      <c r="AY756" s="255"/>
    </row>
    <row r="757" spans="2:51" x14ac:dyDescent="0.25">
      <c r="B757" s="332">
        <v>9.5</v>
      </c>
      <c r="C757" s="332">
        <v>87</v>
      </c>
      <c r="D757" s="332">
        <v>8.3000000000000007</v>
      </c>
      <c r="E757" s="332">
        <v>8.6</v>
      </c>
      <c r="F757" s="332">
        <v>13</v>
      </c>
      <c r="G757" s="332">
        <v>269</v>
      </c>
      <c r="H757" s="332">
        <v>1004</v>
      </c>
      <c r="I757" s="332">
        <v>26923</v>
      </c>
      <c r="J757" s="332">
        <v>0.3</v>
      </c>
      <c r="K757" s="332">
        <v>2.5</v>
      </c>
      <c r="L757" s="332">
        <v>30</v>
      </c>
      <c r="M757" s="332">
        <v>80</v>
      </c>
      <c r="N757" s="496">
        <v>172.3</v>
      </c>
      <c r="O757" s="496">
        <v>11.3</v>
      </c>
      <c r="P757" s="496">
        <v>10.1</v>
      </c>
      <c r="Q757" s="497">
        <v>0.51944444444444404</v>
      </c>
      <c r="R757" s="496"/>
      <c r="S757" s="514">
        <f t="shared" si="45"/>
        <v>1.8000000000000007</v>
      </c>
      <c r="T757" s="513">
        <f t="shared" si="47"/>
        <v>60</v>
      </c>
      <c r="U757" s="501">
        <f t="shared" si="46"/>
        <v>60</v>
      </c>
      <c r="V757" s="503" t="str">
        <f t="shared" si="48"/>
        <v/>
      </c>
      <c r="W757" s="514">
        <f t="shared" si="49"/>
        <v>11.3</v>
      </c>
      <c r="X757" s="628" t="str">
        <f t="shared" si="50"/>
        <v/>
      </c>
      <c r="AT757" s="254"/>
      <c r="AV757" s="216"/>
      <c r="AW757" s="332"/>
      <c r="AY757" s="255"/>
    </row>
    <row r="758" spans="2:51" x14ac:dyDescent="0.25">
      <c r="B758" s="332">
        <v>9.6</v>
      </c>
      <c r="C758" s="332">
        <v>87</v>
      </c>
      <c r="D758" s="332">
        <v>8</v>
      </c>
      <c r="E758" s="332">
        <v>10.4</v>
      </c>
      <c r="F758" s="332">
        <v>14.8</v>
      </c>
      <c r="G758" s="332">
        <v>312</v>
      </c>
      <c r="H758" s="332">
        <v>1003.9</v>
      </c>
      <c r="I758" s="332">
        <v>27094</v>
      </c>
      <c r="J758" s="332">
        <v>0.3</v>
      </c>
      <c r="K758" s="332">
        <v>2.5</v>
      </c>
      <c r="L758" s="332">
        <v>30</v>
      </c>
      <c r="M758" s="332">
        <v>80</v>
      </c>
      <c r="N758" s="496">
        <v>172.3</v>
      </c>
      <c r="O758" s="496">
        <v>11.3</v>
      </c>
      <c r="P758" s="496">
        <v>10.1</v>
      </c>
      <c r="Q758" s="497">
        <v>0.52013888888888904</v>
      </c>
      <c r="R758" s="496"/>
      <c r="S758" s="514">
        <f t="shared" si="45"/>
        <v>1.7000000000000011</v>
      </c>
      <c r="T758" s="513">
        <f t="shared" si="47"/>
        <v>60</v>
      </c>
      <c r="U758" s="501">
        <f t="shared" si="46"/>
        <v>60</v>
      </c>
      <c r="V758" s="503" t="str">
        <f t="shared" si="48"/>
        <v/>
      </c>
      <c r="W758" s="514">
        <f t="shared" si="49"/>
        <v>11.3</v>
      </c>
      <c r="X758" s="628" t="str">
        <f t="shared" si="50"/>
        <v/>
      </c>
      <c r="AT758" s="254"/>
      <c r="AV758" s="216"/>
      <c r="AW758" s="332"/>
      <c r="AY758" s="255"/>
    </row>
    <row r="759" spans="2:51" x14ac:dyDescent="0.25">
      <c r="B759" s="332">
        <v>9.6999999999999993</v>
      </c>
      <c r="C759" s="332">
        <v>87</v>
      </c>
      <c r="D759" s="332">
        <v>9.4</v>
      </c>
      <c r="E759" s="332">
        <v>5</v>
      </c>
      <c r="F759" s="332">
        <v>7.2</v>
      </c>
      <c r="G759" s="332">
        <v>269</v>
      </c>
      <c r="H759" s="332">
        <v>1003.8</v>
      </c>
      <c r="I759" s="332">
        <v>29171</v>
      </c>
      <c r="J759" s="332">
        <v>0.3</v>
      </c>
      <c r="K759" s="332">
        <v>2.5</v>
      </c>
      <c r="L759" s="332">
        <v>30</v>
      </c>
      <c r="M759" s="332">
        <v>80</v>
      </c>
      <c r="N759" s="496">
        <v>172.3</v>
      </c>
      <c r="O759" s="496">
        <v>11.4</v>
      </c>
      <c r="P759" s="496">
        <v>10.199999999999999</v>
      </c>
      <c r="Q759" s="497">
        <v>0.52083333333333304</v>
      </c>
      <c r="R759" s="496"/>
      <c r="S759" s="514">
        <f t="shared" si="45"/>
        <v>1.7000000000000011</v>
      </c>
      <c r="T759" s="513">
        <f t="shared" si="47"/>
        <v>60</v>
      </c>
      <c r="U759" s="501">
        <f t="shared" si="46"/>
        <v>60</v>
      </c>
      <c r="V759" s="503" t="str">
        <f t="shared" si="48"/>
        <v/>
      </c>
      <c r="W759" s="514">
        <f t="shared" si="49"/>
        <v>11.4</v>
      </c>
      <c r="X759" s="628" t="str">
        <f t="shared" si="50"/>
        <v/>
      </c>
      <c r="AT759" s="254"/>
      <c r="AV759" s="216"/>
      <c r="AW759" s="332"/>
      <c r="AY759" s="255"/>
    </row>
    <row r="760" spans="2:51" x14ac:dyDescent="0.25">
      <c r="B760" s="332">
        <v>9.8000000000000007</v>
      </c>
      <c r="C760" s="332">
        <v>87</v>
      </c>
      <c r="D760" s="332">
        <v>9.8000000000000007</v>
      </c>
      <c r="E760" s="332">
        <v>2.9</v>
      </c>
      <c r="F760" s="332">
        <v>7.2</v>
      </c>
      <c r="G760" s="332">
        <v>291</v>
      </c>
      <c r="H760" s="332">
        <v>1004</v>
      </c>
      <c r="I760" s="332">
        <v>30829</v>
      </c>
      <c r="J760" s="332">
        <v>0.3</v>
      </c>
      <c r="K760" s="332">
        <v>2.5</v>
      </c>
      <c r="L760" s="332">
        <v>30</v>
      </c>
      <c r="M760" s="332">
        <v>80</v>
      </c>
      <c r="N760" s="496">
        <v>172.3</v>
      </c>
      <c r="O760" s="496">
        <v>11.5</v>
      </c>
      <c r="P760" s="496">
        <v>10.199999999999999</v>
      </c>
      <c r="Q760" s="497">
        <v>0.52152777777777803</v>
      </c>
      <c r="R760" s="496"/>
      <c r="S760" s="514">
        <f t="shared" si="45"/>
        <v>1.6999999999999993</v>
      </c>
      <c r="T760" s="513">
        <f t="shared" si="47"/>
        <v>60</v>
      </c>
      <c r="U760" s="501">
        <f t="shared" si="46"/>
        <v>60</v>
      </c>
      <c r="V760" s="503" t="str">
        <f t="shared" si="48"/>
        <v/>
      </c>
      <c r="W760" s="514">
        <f t="shared" si="49"/>
        <v>11.5</v>
      </c>
      <c r="X760" s="628" t="str">
        <f t="shared" si="50"/>
        <v/>
      </c>
      <c r="AT760" s="254"/>
      <c r="AV760" s="216"/>
      <c r="AW760" s="332"/>
      <c r="AY760" s="255"/>
    </row>
    <row r="761" spans="2:51" x14ac:dyDescent="0.25">
      <c r="B761" s="332">
        <v>9.8000000000000007</v>
      </c>
      <c r="C761" s="332">
        <v>87</v>
      </c>
      <c r="D761" s="332">
        <v>8.9</v>
      </c>
      <c r="E761" s="332">
        <v>7.2</v>
      </c>
      <c r="F761" s="332">
        <v>9.4</v>
      </c>
      <c r="G761" s="332">
        <v>313</v>
      </c>
      <c r="H761" s="332">
        <v>1003.9</v>
      </c>
      <c r="I761" s="332">
        <v>29403</v>
      </c>
      <c r="J761" s="332">
        <v>0.3</v>
      </c>
      <c r="K761" s="332">
        <v>2.5</v>
      </c>
      <c r="L761" s="332">
        <v>30</v>
      </c>
      <c r="M761" s="332">
        <v>80</v>
      </c>
      <c r="N761" s="496">
        <v>172.3</v>
      </c>
      <c r="O761" s="496">
        <v>11.7</v>
      </c>
      <c r="P761" s="496">
        <v>10.3</v>
      </c>
      <c r="Q761" s="497">
        <v>0.52222222222222203</v>
      </c>
      <c r="R761" s="496"/>
      <c r="S761" s="514">
        <f t="shared" si="45"/>
        <v>1.8999999999999986</v>
      </c>
      <c r="T761" s="513">
        <f t="shared" si="47"/>
        <v>60</v>
      </c>
      <c r="U761" s="501">
        <f t="shared" si="46"/>
        <v>60</v>
      </c>
      <c r="V761" s="503" t="str">
        <f t="shared" si="48"/>
        <v/>
      </c>
      <c r="W761" s="514">
        <f t="shared" si="49"/>
        <v>11.7</v>
      </c>
      <c r="X761" s="628" t="str">
        <f t="shared" si="50"/>
        <v/>
      </c>
      <c r="AT761" s="254"/>
      <c r="AV761" s="216"/>
      <c r="AW761" s="332"/>
      <c r="AY761" s="255"/>
    </row>
    <row r="762" spans="2:51" x14ac:dyDescent="0.25">
      <c r="B762" s="332">
        <v>9.8000000000000007</v>
      </c>
      <c r="C762" s="332">
        <v>87</v>
      </c>
      <c r="D762" s="332">
        <v>8.9</v>
      </c>
      <c r="E762" s="332">
        <v>7.2</v>
      </c>
      <c r="F762" s="332">
        <v>9.4</v>
      </c>
      <c r="G762" s="332">
        <v>277</v>
      </c>
      <c r="H762" s="332">
        <v>1003.8</v>
      </c>
      <c r="I762" s="332">
        <v>27590</v>
      </c>
      <c r="J762" s="332">
        <v>0.3</v>
      </c>
      <c r="K762" s="332">
        <v>2.5</v>
      </c>
      <c r="L762" s="332">
        <v>30</v>
      </c>
      <c r="M762" s="332">
        <v>80</v>
      </c>
      <c r="N762" s="496">
        <v>172.3</v>
      </c>
      <c r="O762" s="496">
        <v>11.8</v>
      </c>
      <c r="P762" s="496">
        <v>10.4</v>
      </c>
      <c r="Q762" s="497">
        <v>0.52291666666666703</v>
      </c>
      <c r="R762" s="496"/>
      <c r="S762" s="514">
        <f t="shared" si="45"/>
        <v>2</v>
      </c>
      <c r="T762" s="513">
        <f t="shared" si="47"/>
        <v>60</v>
      </c>
      <c r="U762" s="501">
        <f t="shared" si="46"/>
        <v>60</v>
      </c>
      <c r="V762" s="503" t="str">
        <f t="shared" si="48"/>
        <v/>
      </c>
      <c r="W762" s="514">
        <f t="shared" si="49"/>
        <v>11.8</v>
      </c>
      <c r="X762" s="628" t="str">
        <f t="shared" si="50"/>
        <v/>
      </c>
      <c r="AT762" s="254"/>
      <c r="AV762" s="216"/>
      <c r="AW762" s="332"/>
      <c r="AY762" s="255"/>
    </row>
    <row r="763" spans="2:51" x14ac:dyDescent="0.25">
      <c r="B763" s="332">
        <v>9.8000000000000007</v>
      </c>
      <c r="C763" s="332">
        <v>87</v>
      </c>
      <c r="D763" s="332">
        <v>8.6999999999999993</v>
      </c>
      <c r="E763" s="332">
        <v>7.9</v>
      </c>
      <c r="F763" s="332">
        <v>9.4</v>
      </c>
      <c r="G763" s="332">
        <v>301</v>
      </c>
      <c r="H763" s="332">
        <v>1004.2</v>
      </c>
      <c r="I763" s="332">
        <v>26536</v>
      </c>
      <c r="J763" s="332">
        <v>0.3</v>
      </c>
      <c r="K763" s="332">
        <v>2.5</v>
      </c>
      <c r="L763" s="332">
        <v>30</v>
      </c>
      <c r="M763" s="332">
        <v>80</v>
      </c>
      <c r="N763" s="496">
        <v>172.3</v>
      </c>
      <c r="O763" s="496">
        <v>11.9</v>
      </c>
      <c r="P763" s="496">
        <v>10.5</v>
      </c>
      <c r="Q763" s="497">
        <v>0.52361111111111103</v>
      </c>
      <c r="R763" s="496"/>
      <c r="S763" s="514">
        <f t="shared" si="45"/>
        <v>2.0999999999999996</v>
      </c>
      <c r="T763" s="513">
        <f t="shared" si="47"/>
        <v>60</v>
      </c>
      <c r="U763" s="501">
        <f t="shared" si="46"/>
        <v>60</v>
      </c>
      <c r="V763" s="503">
        <f t="shared" si="48"/>
        <v>60</v>
      </c>
      <c r="W763" s="514">
        <f t="shared" si="49"/>
        <v>11.9</v>
      </c>
      <c r="X763" s="628" t="str">
        <f t="shared" si="50"/>
        <v/>
      </c>
      <c r="AT763" s="254"/>
      <c r="AV763" s="216"/>
      <c r="AW763" s="332"/>
      <c r="AY763" s="255"/>
    </row>
    <row r="764" spans="2:51" x14ac:dyDescent="0.25">
      <c r="B764" s="332">
        <v>9.9</v>
      </c>
      <c r="C764" s="332">
        <v>87</v>
      </c>
      <c r="D764" s="332">
        <v>9.1999999999999993</v>
      </c>
      <c r="E764" s="332">
        <v>6.5</v>
      </c>
      <c r="F764" s="332">
        <v>9.4</v>
      </c>
      <c r="G764" s="332">
        <v>324</v>
      </c>
      <c r="H764" s="332">
        <v>1004.2</v>
      </c>
      <c r="I764" s="332">
        <v>25776</v>
      </c>
      <c r="J764" s="332">
        <v>0.3</v>
      </c>
      <c r="K764" s="332">
        <v>2.5</v>
      </c>
      <c r="L764" s="332">
        <v>30</v>
      </c>
      <c r="M764" s="332">
        <v>80</v>
      </c>
      <c r="N764" s="496">
        <v>172.3</v>
      </c>
      <c r="O764" s="496">
        <v>12.1</v>
      </c>
      <c r="P764" s="496">
        <v>10.5</v>
      </c>
      <c r="Q764" s="497">
        <v>0.52430555555555602</v>
      </c>
      <c r="R764" s="496"/>
      <c r="S764" s="514">
        <f t="shared" si="45"/>
        <v>2.1999999999999993</v>
      </c>
      <c r="T764" s="513">
        <f t="shared" si="47"/>
        <v>60</v>
      </c>
      <c r="U764" s="501">
        <f t="shared" si="46"/>
        <v>60</v>
      </c>
      <c r="V764" s="503">
        <f t="shared" si="48"/>
        <v>60</v>
      </c>
      <c r="W764" s="514">
        <f t="shared" si="49"/>
        <v>12.1</v>
      </c>
      <c r="X764" s="628" t="str">
        <f t="shared" si="50"/>
        <v/>
      </c>
      <c r="AT764" s="254"/>
      <c r="AV764" s="216"/>
      <c r="AW764" s="332"/>
      <c r="AY764" s="255"/>
    </row>
    <row r="765" spans="2:51" x14ac:dyDescent="0.25">
      <c r="B765" s="332">
        <v>9.9</v>
      </c>
      <c r="C765" s="332">
        <v>87</v>
      </c>
      <c r="D765" s="332">
        <v>8.1999999999999993</v>
      </c>
      <c r="E765" s="332">
        <v>11.9</v>
      </c>
      <c r="F765" s="332">
        <v>16.600000000000001</v>
      </c>
      <c r="G765" s="332">
        <v>272</v>
      </c>
      <c r="H765" s="332">
        <v>1004.2</v>
      </c>
      <c r="I765" s="332">
        <v>24009</v>
      </c>
      <c r="J765" s="332">
        <v>0.3</v>
      </c>
      <c r="K765" s="332">
        <v>2.5</v>
      </c>
      <c r="L765" s="332">
        <v>30</v>
      </c>
      <c r="M765" s="332">
        <v>80</v>
      </c>
      <c r="N765" s="496">
        <v>172.3</v>
      </c>
      <c r="O765" s="496">
        <v>12.2</v>
      </c>
      <c r="P765" s="496">
        <v>10.6</v>
      </c>
      <c r="Q765" s="497">
        <v>0.52500000000000002</v>
      </c>
      <c r="R765" s="496"/>
      <c r="S765" s="514">
        <f t="shared" si="45"/>
        <v>2.2999999999999989</v>
      </c>
      <c r="T765" s="513">
        <f t="shared" si="47"/>
        <v>60</v>
      </c>
      <c r="U765" s="501">
        <f t="shared" si="46"/>
        <v>60</v>
      </c>
      <c r="V765" s="503">
        <f t="shared" si="48"/>
        <v>60</v>
      </c>
      <c r="W765" s="514">
        <f t="shared" si="49"/>
        <v>12.2</v>
      </c>
      <c r="X765" s="628" t="str">
        <f t="shared" si="50"/>
        <v/>
      </c>
      <c r="AT765" s="254"/>
      <c r="AV765" s="216"/>
      <c r="AW765" s="332"/>
      <c r="AY765" s="255"/>
    </row>
    <row r="766" spans="2:51" x14ac:dyDescent="0.25">
      <c r="B766" s="332">
        <v>10</v>
      </c>
      <c r="C766" s="332">
        <v>87</v>
      </c>
      <c r="D766" s="332">
        <v>10</v>
      </c>
      <c r="E766" s="332">
        <v>10.4</v>
      </c>
      <c r="F766" s="332">
        <v>13</v>
      </c>
      <c r="G766" s="332">
        <v>279</v>
      </c>
      <c r="H766" s="332">
        <v>1004.2</v>
      </c>
      <c r="I766" s="332">
        <v>23684</v>
      </c>
      <c r="J766" s="332">
        <v>0.3</v>
      </c>
      <c r="K766" s="332">
        <v>2.5</v>
      </c>
      <c r="L766" s="332">
        <v>30</v>
      </c>
      <c r="M766" s="332">
        <v>80</v>
      </c>
      <c r="N766" s="496">
        <v>172.3</v>
      </c>
      <c r="O766" s="496">
        <v>12.3</v>
      </c>
      <c r="P766" s="496">
        <v>10.7</v>
      </c>
      <c r="Q766" s="497">
        <v>0.52569444444444402</v>
      </c>
      <c r="R766" s="496"/>
      <c r="S766" s="514">
        <f t="shared" si="45"/>
        <v>2.3000000000000007</v>
      </c>
      <c r="T766" s="513">
        <f t="shared" si="47"/>
        <v>60</v>
      </c>
      <c r="U766" s="501">
        <f t="shared" si="46"/>
        <v>60</v>
      </c>
      <c r="V766" s="503">
        <f t="shared" si="48"/>
        <v>60</v>
      </c>
      <c r="W766" s="514">
        <f t="shared" si="49"/>
        <v>12.3</v>
      </c>
      <c r="X766" s="628" t="str">
        <f t="shared" si="50"/>
        <v/>
      </c>
      <c r="AT766" s="254"/>
      <c r="AV766" s="216"/>
      <c r="AW766" s="332"/>
      <c r="AY766" s="255"/>
    </row>
    <row r="767" spans="2:51" x14ac:dyDescent="0.25">
      <c r="B767" s="332">
        <v>10</v>
      </c>
      <c r="C767" s="332">
        <v>86</v>
      </c>
      <c r="D767" s="332">
        <v>10</v>
      </c>
      <c r="E767" s="332">
        <v>13.3</v>
      </c>
      <c r="F767" s="332">
        <v>18.399999999999999</v>
      </c>
      <c r="G767" s="332">
        <v>303</v>
      </c>
      <c r="H767" s="332">
        <v>1004.2</v>
      </c>
      <c r="I767" s="332">
        <v>26381</v>
      </c>
      <c r="J767" s="332">
        <v>0.3</v>
      </c>
      <c r="K767" s="332">
        <v>2.5</v>
      </c>
      <c r="L767" s="332">
        <v>30</v>
      </c>
      <c r="M767" s="332">
        <v>80</v>
      </c>
      <c r="N767" s="496">
        <v>172.3</v>
      </c>
      <c r="O767" s="496">
        <v>12.4</v>
      </c>
      <c r="P767" s="496">
        <v>10.7</v>
      </c>
      <c r="Q767" s="497">
        <v>0.52638888888888902</v>
      </c>
      <c r="R767" s="496"/>
      <c r="S767" s="514">
        <f t="shared" si="45"/>
        <v>2.4000000000000004</v>
      </c>
      <c r="T767" s="513">
        <f t="shared" si="47"/>
        <v>60</v>
      </c>
      <c r="U767" s="501">
        <f t="shared" si="46"/>
        <v>60</v>
      </c>
      <c r="V767" s="503">
        <f t="shared" si="48"/>
        <v>60</v>
      </c>
      <c r="W767" s="514">
        <f t="shared" si="49"/>
        <v>12.4</v>
      </c>
      <c r="X767" s="628" t="str">
        <f t="shared" si="50"/>
        <v/>
      </c>
      <c r="AT767" s="254"/>
      <c r="AV767" s="216"/>
      <c r="AW767" s="332"/>
      <c r="AY767" s="255"/>
    </row>
    <row r="768" spans="2:51" x14ac:dyDescent="0.25">
      <c r="B768" s="332">
        <v>10</v>
      </c>
      <c r="C768" s="332">
        <v>86</v>
      </c>
      <c r="D768" s="332">
        <v>10</v>
      </c>
      <c r="E768" s="332">
        <v>15.1</v>
      </c>
      <c r="F768" s="332">
        <v>18.399999999999999</v>
      </c>
      <c r="G768" s="332">
        <v>267</v>
      </c>
      <c r="H768" s="332">
        <v>1004.2</v>
      </c>
      <c r="I768" s="332">
        <v>34131</v>
      </c>
      <c r="J768" s="332">
        <v>0.3</v>
      </c>
      <c r="K768" s="332">
        <v>2.5</v>
      </c>
      <c r="L768" s="332">
        <v>30</v>
      </c>
      <c r="M768" s="332">
        <v>80</v>
      </c>
      <c r="N768" s="496">
        <v>172.3</v>
      </c>
      <c r="O768" s="496">
        <v>12.4</v>
      </c>
      <c r="P768" s="496">
        <v>10.7</v>
      </c>
      <c r="Q768" s="497">
        <v>0.52708333333333302</v>
      </c>
      <c r="R768" s="496"/>
      <c r="S768" s="514">
        <f t="shared" si="45"/>
        <v>2.4000000000000004</v>
      </c>
      <c r="T768" s="513">
        <f t="shared" si="47"/>
        <v>60</v>
      </c>
      <c r="U768" s="501">
        <f t="shared" si="46"/>
        <v>60</v>
      </c>
      <c r="V768" s="503">
        <f t="shared" si="48"/>
        <v>60</v>
      </c>
      <c r="W768" s="514">
        <f t="shared" si="49"/>
        <v>12.4</v>
      </c>
      <c r="X768" s="628" t="str">
        <f t="shared" si="50"/>
        <v/>
      </c>
      <c r="AT768" s="254"/>
      <c r="AV768" s="216"/>
      <c r="AW768" s="332"/>
      <c r="AY768" s="255"/>
    </row>
    <row r="769" spans="2:51" x14ac:dyDescent="0.25">
      <c r="B769" s="332">
        <v>10</v>
      </c>
      <c r="C769" s="332">
        <v>86</v>
      </c>
      <c r="D769" s="332">
        <v>10</v>
      </c>
      <c r="E769" s="332">
        <v>6.1</v>
      </c>
      <c r="F769" s="332">
        <v>7.2</v>
      </c>
      <c r="G769" s="332">
        <v>226</v>
      </c>
      <c r="H769" s="332">
        <v>1004.2</v>
      </c>
      <c r="I769" s="332">
        <v>37913</v>
      </c>
      <c r="J769" s="332">
        <v>0.3</v>
      </c>
      <c r="K769" s="332">
        <v>2.5</v>
      </c>
      <c r="L769" s="332">
        <v>30</v>
      </c>
      <c r="M769" s="332">
        <v>80</v>
      </c>
      <c r="N769" s="496">
        <v>172.3</v>
      </c>
      <c r="O769" s="496">
        <v>12.5</v>
      </c>
      <c r="P769" s="496">
        <v>10.8</v>
      </c>
      <c r="Q769" s="497">
        <v>0.52777777777777801</v>
      </c>
      <c r="R769" s="496"/>
      <c r="S769" s="514">
        <f t="shared" si="45"/>
        <v>2.5</v>
      </c>
      <c r="T769" s="513">
        <f t="shared" si="47"/>
        <v>60</v>
      </c>
      <c r="U769" s="501">
        <f t="shared" si="46"/>
        <v>60</v>
      </c>
      <c r="V769" s="503">
        <f t="shared" si="48"/>
        <v>60</v>
      </c>
      <c r="W769" s="514">
        <f t="shared" si="49"/>
        <v>12.5</v>
      </c>
      <c r="X769" s="628" t="str">
        <f t="shared" si="50"/>
        <v/>
      </c>
      <c r="AT769" s="254"/>
      <c r="AV769" s="216"/>
      <c r="AW769" s="332"/>
      <c r="AY769" s="255"/>
    </row>
    <row r="770" spans="2:51" x14ac:dyDescent="0.25">
      <c r="B770" s="332">
        <v>10.1</v>
      </c>
      <c r="C770" s="332">
        <v>86</v>
      </c>
      <c r="D770" s="332">
        <v>10.1</v>
      </c>
      <c r="E770" s="332">
        <v>13</v>
      </c>
      <c r="F770" s="332">
        <v>18.399999999999999</v>
      </c>
      <c r="G770" s="332">
        <v>303</v>
      </c>
      <c r="H770" s="332">
        <v>1004.1</v>
      </c>
      <c r="I770" s="332">
        <v>34456</v>
      </c>
      <c r="J770" s="332">
        <v>0.3</v>
      </c>
      <c r="K770" s="332">
        <v>2.5</v>
      </c>
      <c r="L770" s="332">
        <v>30</v>
      </c>
      <c r="M770" s="332">
        <v>80</v>
      </c>
      <c r="N770" s="496">
        <v>172.3</v>
      </c>
      <c r="O770" s="496">
        <v>12.6</v>
      </c>
      <c r="P770" s="496">
        <v>10.9</v>
      </c>
      <c r="Q770" s="497">
        <v>0.52847222222222201</v>
      </c>
      <c r="R770" s="496"/>
      <c r="S770" s="514">
        <f t="shared" si="45"/>
        <v>2.5</v>
      </c>
      <c r="T770" s="513">
        <f t="shared" si="47"/>
        <v>60</v>
      </c>
      <c r="U770" s="501">
        <f t="shared" si="46"/>
        <v>60</v>
      </c>
      <c r="V770" s="503">
        <f t="shared" si="48"/>
        <v>60</v>
      </c>
      <c r="W770" s="514">
        <f t="shared" si="49"/>
        <v>12.6</v>
      </c>
      <c r="X770" s="628" t="str">
        <f t="shared" si="50"/>
        <v/>
      </c>
      <c r="AT770" s="254"/>
      <c r="AV770" s="216"/>
      <c r="AW770" s="332"/>
      <c r="AY770" s="255"/>
    </row>
    <row r="771" spans="2:51" x14ac:dyDescent="0.25">
      <c r="B771" s="332">
        <v>10.1</v>
      </c>
      <c r="C771" s="332">
        <v>85</v>
      </c>
      <c r="D771" s="332">
        <v>10.1</v>
      </c>
      <c r="E771" s="332">
        <v>16.899999999999999</v>
      </c>
      <c r="F771" s="332">
        <v>22</v>
      </c>
      <c r="G771" s="332">
        <v>277</v>
      </c>
      <c r="H771" s="332">
        <v>1004.2</v>
      </c>
      <c r="I771" s="332">
        <v>33681</v>
      </c>
      <c r="J771" s="332">
        <v>0.3</v>
      </c>
      <c r="K771" s="332">
        <v>2.5</v>
      </c>
      <c r="L771" s="332">
        <v>30</v>
      </c>
      <c r="M771" s="332">
        <v>80</v>
      </c>
      <c r="N771" s="496">
        <v>172.3</v>
      </c>
      <c r="O771" s="496">
        <v>12.7</v>
      </c>
      <c r="P771" s="496">
        <v>10.9</v>
      </c>
      <c r="Q771" s="497">
        <v>0.52916666666666701</v>
      </c>
      <c r="R771" s="496"/>
      <c r="S771" s="514">
        <f t="shared" si="45"/>
        <v>2.5999999999999996</v>
      </c>
      <c r="T771" s="513">
        <f t="shared" si="47"/>
        <v>60</v>
      </c>
      <c r="U771" s="501">
        <f t="shared" si="46"/>
        <v>60</v>
      </c>
      <c r="V771" s="503">
        <f t="shared" si="48"/>
        <v>60</v>
      </c>
      <c r="W771" s="514">
        <f t="shared" si="49"/>
        <v>12.7</v>
      </c>
      <c r="X771" s="628" t="str">
        <f t="shared" si="50"/>
        <v/>
      </c>
      <c r="AT771" s="254"/>
      <c r="AV771" s="216"/>
      <c r="AW771" s="332"/>
      <c r="AY771" s="255"/>
    </row>
    <row r="772" spans="2:51" x14ac:dyDescent="0.25">
      <c r="B772" s="332">
        <v>10.199999999999999</v>
      </c>
      <c r="C772" s="332">
        <v>85</v>
      </c>
      <c r="D772" s="332">
        <v>10.199999999999999</v>
      </c>
      <c r="E772" s="332">
        <v>15.5</v>
      </c>
      <c r="F772" s="332">
        <v>22</v>
      </c>
      <c r="G772" s="332">
        <v>249</v>
      </c>
      <c r="H772" s="332">
        <v>1004.3</v>
      </c>
      <c r="I772" s="332">
        <v>34735</v>
      </c>
      <c r="J772" s="332">
        <v>0.3</v>
      </c>
      <c r="K772" s="332">
        <v>2.5</v>
      </c>
      <c r="L772" s="332">
        <v>30</v>
      </c>
      <c r="M772" s="332">
        <v>80</v>
      </c>
      <c r="N772" s="496">
        <v>172.3</v>
      </c>
      <c r="O772" s="496">
        <v>12.9</v>
      </c>
      <c r="P772" s="496">
        <v>11</v>
      </c>
      <c r="Q772" s="497">
        <v>0.52986111111111101</v>
      </c>
      <c r="R772" s="496"/>
      <c r="S772" s="514">
        <f t="shared" si="45"/>
        <v>2.7000000000000011</v>
      </c>
      <c r="T772" s="513">
        <f t="shared" si="47"/>
        <v>60</v>
      </c>
      <c r="U772" s="501">
        <f t="shared" si="46"/>
        <v>60</v>
      </c>
      <c r="V772" s="503">
        <f t="shared" si="48"/>
        <v>60</v>
      </c>
      <c r="W772" s="514">
        <f t="shared" si="49"/>
        <v>12.9</v>
      </c>
      <c r="X772" s="628" t="str">
        <f t="shared" si="50"/>
        <v/>
      </c>
      <c r="AT772" s="254"/>
      <c r="AV772" s="216"/>
      <c r="AW772" s="332"/>
      <c r="AY772" s="255"/>
    </row>
    <row r="773" spans="2:51" x14ac:dyDescent="0.25">
      <c r="B773" s="332">
        <v>10.199999999999999</v>
      </c>
      <c r="C773" s="332">
        <v>85</v>
      </c>
      <c r="D773" s="332">
        <v>10.199999999999999</v>
      </c>
      <c r="E773" s="332">
        <v>14.4</v>
      </c>
      <c r="F773" s="332">
        <v>18.399999999999999</v>
      </c>
      <c r="G773" s="332">
        <v>178</v>
      </c>
      <c r="H773" s="332">
        <v>1004.1</v>
      </c>
      <c r="I773" s="332">
        <v>34503</v>
      </c>
      <c r="J773" s="332">
        <v>0.3</v>
      </c>
      <c r="K773" s="332">
        <v>2.5</v>
      </c>
      <c r="L773" s="332">
        <v>30</v>
      </c>
      <c r="M773" s="332">
        <v>80</v>
      </c>
      <c r="N773" s="496">
        <v>172.3</v>
      </c>
      <c r="O773" s="496">
        <v>13</v>
      </c>
      <c r="P773" s="496">
        <v>11.1</v>
      </c>
      <c r="Q773" s="497">
        <v>0.530555555555556</v>
      </c>
      <c r="R773" s="496"/>
      <c r="S773" s="514">
        <f t="shared" si="45"/>
        <v>2.8000000000000007</v>
      </c>
      <c r="T773" s="513">
        <f t="shared" si="47"/>
        <v>60</v>
      </c>
      <c r="U773" s="501">
        <f t="shared" si="46"/>
        <v>60</v>
      </c>
      <c r="V773" s="503">
        <f t="shared" si="48"/>
        <v>60</v>
      </c>
      <c r="W773" s="514">
        <f t="shared" si="49"/>
        <v>13</v>
      </c>
      <c r="X773" s="628" t="str">
        <f t="shared" si="50"/>
        <v/>
      </c>
      <c r="AT773" s="254"/>
      <c r="AV773" s="216"/>
      <c r="AW773" s="332"/>
      <c r="AY773" s="255"/>
    </row>
    <row r="774" spans="2:51" x14ac:dyDescent="0.25">
      <c r="B774" s="332">
        <v>10.3</v>
      </c>
      <c r="C774" s="332">
        <v>85</v>
      </c>
      <c r="D774" s="332">
        <v>10.3</v>
      </c>
      <c r="E774" s="332">
        <v>12.2</v>
      </c>
      <c r="F774" s="332">
        <v>16.600000000000001</v>
      </c>
      <c r="G774" s="332">
        <v>322</v>
      </c>
      <c r="H774" s="332">
        <v>1004.2</v>
      </c>
      <c r="I774" s="332">
        <v>32813</v>
      </c>
      <c r="J774" s="332">
        <v>0.3</v>
      </c>
      <c r="K774" s="332">
        <v>2.5</v>
      </c>
      <c r="L774" s="332">
        <v>30</v>
      </c>
      <c r="M774" s="332">
        <v>80</v>
      </c>
      <c r="N774" s="496">
        <v>172.3</v>
      </c>
      <c r="O774" s="496">
        <v>13.2</v>
      </c>
      <c r="P774" s="496">
        <v>11.2</v>
      </c>
      <c r="Q774" s="497">
        <v>0.53125</v>
      </c>
      <c r="R774" s="496"/>
      <c r="S774" s="514">
        <f t="shared" si="45"/>
        <v>2.8999999999999986</v>
      </c>
      <c r="T774" s="513">
        <f t="shared" si="47"/>
        <v>60</v>
      </c>
      <c r="U774" s="501">
        <f t="shared" si="46"/>
        <v>60</v>
      </c>
      <c r="V774" s="503">
        <f t="shared" si="48"/>
        <v>60</v>
      </c>
      <c r="W774" s="514">
        <f t="shared" si="49"/>
        <v>13.2</v>
      </c>
      <c r="X774" s="628" t="str">
        <f t="shared" si="50"/>
        <v/>
      </c>
      <c r="AT774" s="254"/>
      <c r="AV774" s="216"/>
      <c r="AW774" s="332"/>
      <c r="AY774" s="255"/>
    </row>
    <row r="775" spans="2:51" x14ac:dyDescent="0.25">
      <c r="B775" s="332">
        <v>10.3</v>
      </c>
      <c r="C775" s="332">
        <v>85</v>
      </c>
      <c r="D775" s="332">
        <v>10.3</v>
      </c>
      <c r="E775" s="332">
        <v>9.6999999999999993</v>
      </c>
      <c r="F775" s="332">
        <v>14.8</v>
      </c>
      <c r="G775" s="332">
        <v>235</v>
      </c>
      <c r="H775" s="332">
        <v>1004.2</v>
      </c>
      <c r="I775" s="332">
        <v>29512</v>
      </c>
      <c r="J775" s="332">
        <v>0.3</v>
      </c>
      <c r="K775" s="332">
        <v>2.5</v>
      </c>
      <c r="L775" s="332">
        <v>30</v>
      </c>
      <c r="M775" s="332">
        <v>80</v>
      </c>
      <c r="N775" s="496">
        <v>172.3</v>
      </c>
      <c r="O775" s="496">
        <v>13.3</v>
      </c>
      <c r="P775" s="496">
        <v>11.2</v>
      </c>
      <c r="Q775" s="497">
        <v>0.531944444444444</v>
      </c>
      <c r="R775" s="496"/>
      <c r="S775" s="514">
        <f t="shared" si="45"/>
        <v>3</v>
      </c>
      <c r="T775" s="513">
        <f t="shared" si="47"/>
        <v>60</v>
      </c>
      <c r="U775" s="501">
        <f t="shared" si="46"/>
        <v>60</v>
      </c>
      <c r="V775" s="503">
        <f t="shared" si="48"/>
        <v>60</v>
      </c>
      <c r="W775" s="514">
        <f t="shared" si="49"/>
        <v>13.3</v>
      </c>
      <c r="X775" s="628" t="str">
        <f t="shared" si="50"/>
        <v/>
      </c>
      <c r="AT775" s="254"/>
      <c r="AV775" s="216"/>
      <c r="AW775" s="332"/>
      <c r="AY775" s="255"/>
    </row>
    <row r="776" spans="2:51" x14ac:dyDescent="0.25">
      <c r="B776" s="332">
        <v>10.4</v>
      </c>
      <c r="C776" s="332">
        <v>84</v>
      </c>
      <c r="D776" s="332">
        <v>10.4</v>
      </c>
      <c r="E776" s="332">
        <v>18.7</v>
      </c>
      <c r="F776" s="332">
        <v>23.8</v>
      </c>
      <c r="G776" s="332">
        <v>260</v>
      </c>
      <c r="H776" s="332">
        <v>1004.5</v>
      </c>
      <c r="I776" s="332">
        <v>27249</v>
      </c>
      <c r="J776" s="332">
        <v>0.3</v>
      </c>
      <c r="K776" s="332">
        <v>2.5</v>
      </c>
      <c r="L776" s="332">
        <v>30</v>
      </c>
      <c r="M776" s="332">
        <v>80</v>
      </c>
      <c r="N776" s="496">
        <v>172.3</v>
      </c>
      <c r="O776" s="496">
        <v>13.5</v>
      </c>
      <c r="P776" s="496">
        <v>11.3</v>
      </c>
      <c r="Q776" s="497">
        <v>0.53263888888888899</v>
      </c>
      <c r="R776" s="496"/>
      <c r="S776" s="514">
        <f t="shared" si="45"/>
        <v>3.0999999999999996</v>
      </c>
      <c r="T776" s="513">
        <f t="shared" si="47"/>
        <v>60</v>
      </c>
      <c r="U776" s="501">
        <f t="shared" si="46"/>
        <v>60</v>
      </c>
      <c r="V776" s="503">
        <f t="shared" si="48"/>
        <v>60</v>
      </c>
      <c r="W776" s="514">
        <f t="shared" si="49"/>
        <v>13.5</v>
      </c>
      <c r="X776" s="628">
        <f t="shared" si="50"/>
        <v>60</v>
      </c>
      <c r="AT776" s="254"/>
      <c r="AV776" s="216"/>
      <c r="AW776" s="332"/>
      <c r="AY776" s="255"/>
    </row>
    <row r="777" spans="2:51" x14ac:dyDescent="0.25">
      <c r="B777" s="332">
        <v>10.4</v>
      </c>
      <c r="C777" s="332">
        <v>84</v>
      </c>
      <c r="D777" s="332">
        <v>10.4</v>
      </c>
      <c r="E777" s="332">
        <v>6.5</v>
      </c>
      <c r="F777" s="332">
        <v>9.4</v>
      </c>
      <c r="G777" s="332">
        <v>333</v>
      </c>
      <c r="H777" s="332">
        <v>1004.4</v>
      </c>
      <c r="I777" s="332">
        <v>25668</v>
      </c>
      <c r="J777" s="332">
        <v>0.3</v>
      </c>
      <c r="K777" s="332">
        <v>2.5</v>
      </c>
      <c r="L777" s="332">
        <v>30</v>
      </c>
      <c r="M777" s="332">
        <v>80</v>
      </c>
      <c r="N777" s="496">
        <v>172.3</v>
      </c>
      <c r="O777" s="496">
        <v>13.5</v>
      </c>
      <c r="P777" s="496">
        <v>11.4</v>
      </c>
      <c r="Q777" s="497">
        <v>0.53333333333333299</v>
      </c>
      <c r="R777" s="496"/>
      <c r="S777" s="514">
        <f t="shared" ref="S777:S840" si="51">O777-B777</f>
        <v>3.0999999999999996</v>
      </c>
      <c r="T777" s="513">
        <f t="shared" si="47"/>
        <v>60</v>
      </c>
      <c r="U777" s="501">
        <f t="shared" si="46"/>
        <v>60</v>
      </c>
      <c r="V777" s="503">
        <f t="shared" si="48"/>
        <v>60</v>
      </c>
      <c r="W777" s="514">
        <f t="shared" si="49"/>
        <v>13.5</v>
      </c>
      <c r="X777" s="628">
        <f t="shared" si="50"/>
        <v>60</v>
      </c>
      <c r="AT777" s="254"/>
      <c r="AV777" s="216"/>
      <c r="AW777" s="332"/>
      <c r="AY777" s="255"/>
    </row>
    <row r="778" spans="2:51" x14ac:dyDescent="0.25">
      <c r="B778" s="332">
        <v>10.4</v>
      </c>
      <c r="C778" s="332">
        <v>84</v>
      </c>
      <c r="D778" s="332">
        <v>10.4</v>
      </c>
      <c r="E778" s="332">
        <v>10.4</v>
      </c>
      <c r="F778" s="332">
        <v>14.8</v>
      </c>
      <c r="G778" s="332">
        <v>329</v>
      </c>
      <c r="H778" s="332">
        <v>1004.3</v>
      </c>
      <c r="I778" s="332">
        <v>27032</v>
      </c>
      <c r="J778" s="332">
        <v>0.3</v>
      </c>
      <c r="K778" s="332">
        <v>2.5</v>
      </c>
      <c r="L778" s="332">
        <v>30</v>
      </c>
      <c r="M778" s="332">
        <v>80</v>
      </c>
      <c r="N778" s="496">
        <v>172.3</v>
      </c>
      <c r="O778" s="496">
        <v>13.6</v>
      </c>
      <c r="P778" s="496">
        <v>11.4</v>
      </c>
      <c r="Q778" s="497">
        <v>0.53402777777777799</v>
      </c>
      <c r="R778" s="496"/>
      <c r="S778" s="514">
        <f t="shared" si="51"/>
        <v>3.1999999999999993</v>
      </c>
      <c r="T778" s="513">
        <f t="shared" si="47"/>
        <v>60</v>
      </c>
      <c r="U778" s="501">
        <f t="shared" si="46"/>
        <v>60</v>
      </c>
      <c r="V778" s="503">
        <f t="shared" si="48"/>
        <v>60</v>
      </c>
      <c r="W778" s="514">
        <f t="shared" si="49"/>
        <v>13.6</v>
      </c>
      <c r="X778" s="628">
        <f t="shared" si="50"/>
        <v>60</v>
      </c>
      <c r="AT778" s="254"/>
      <c r="AV778" s="216"/>
      <c r="AW778" s="332"/>
      <c r="AY778" s="255"/>
    </row>
    <row r="779" spans="2:51" x14ac:dyDescent="0.25">
      <c r="B779" s="332">
        <v>10.4</v>
      </c>
      <c r="C779" s="332">
        <v>84</v>
      </c>
      <c r="D779" s="332">
        <v>10.4</v>
      </c>
      <c r="E779" s="332">
        <v>6.8</v>
      </c>
      <c r="F779" s="332">
        <v>9.4</v>
      </c>
      <c r="G779" s="332">
        <v>270</v>
      </c>
      <c r="H779" s="332">
        <v>1004.2</v>
      </c>
      <c r="I779" s="332">
        <v>32038</v>
      </c>
      <c r="J779" s="332">
        <v>0.3</v>
      </c>
      <c r="K779" s="332">
        <v>2.5</v>
      </c>
      <c r="L779" s="332">
        <v>30</v>
      </c>
      <c r="M779" s="332">
        <v>80</v>
      </c>
      <c r="N779" s="496">
        <v>172.3</v>
      </c>
      <c r="O779" s="496">
        <v>13.6</v>
      </c>
      <c r="P779" s="496">
        <v>11.5</v>
      </c>
      <c r="Q779" s="497">
        <v>0.53472222222222199</v>
      </c>
      <c r="R779" s="496"/>
      <c r="S779" s="514">
        <f t="shared" si="51"/>
        <v>3.1999999999999993</v>
      </c>
      <c r="T779" s="513">
        <f t="shared" si="47"/>
        <v>60</v>
      </c>
      <c r="U779" s="501">
        <f t="shared" ref="U779:U842" si="52">IF(J779&gt;0,60,"")</f>
        <v>60</v>
      </c>
      <c r="V779" s="503">
        <f t="shared" si="48"/>
        <v>60</v>
      </c>
      <c r="W779" s="514">
        <f t="shared" si="49"/>
        <v>13.6</v>
      </c>
      <c r="X779" s="628">
        <f t="shared" si="50"/>
        <v>60</v>
      </c>
      <c r="AT779" s="254"/>
      <c r="AV779" s="216"/>
      <c r="AW779" s="332"/>
      <c r="AY779" s="255"/>
    </row>
    <row r="780" spans="2:51" x14ac:dyDescent="0.25">
      <c r="B780" s="332">
        <v>10.5</v>
      </c>
      <c r="C780" s="332">
        <v>84</v>
      </c>
      <c r="D780" s="332">
        <v>10.5</v>
      </c>
      <c r="E780" s="332">
        <v>6.5</v>
      </c>
      <c r="F780" s="332">
        <v>9.4</v>
      </c>
      <c r="G780" s="332">
        <v>283</v>
      </c>
      <c r="H780" s="332">
        <v>1004.5</v>
      </c>
      <c r="I780" s="332">
        <v>33852</v>
      </c>
      <c r="J780" s="332">
        <v>0.3</v>
      </c>
      <c r="K780" s="332">
        <v>2.5</v>
      </c>
      <c r="L780" s="332">
        <v>30</v>
      </c>
      <c r="M780" s="332">
        <v>80</v>
      </c>
      <c r="N780" s="496">
        <v>172.3</v>
      </c>
      <c r="O780" s="496">
        <v>13.7</v>
      </c>
      <c r="P780" s="496">
        <v>11.5</v>
      </c>
      <c r="Q780" s="497">
        <v>0.53541666666666698</v>
      </c>
      <c r="R780" s="496"/>
      <c r="S780" s="514">
        <f t="shared" si="51"/>
        <v>3.1999999999999993</v>
      </c>
      <c r="T780" s="513">
        <f t="shared" si="47"/>
        <v>60</v>
      </c>
      <c r="U780" s="501">
        <f t="shared" si="52"/>
        <v>60</v>
      </c>
      <c r="V780" s="503">
        <f t="shared" si="48"/>
        <v>60</v>
      </c>
      <c r="W780" s="514">
        <f t="shared" si="49"/>
        <v>13.7</v>
      </c>
      <c r="X780" s="628">
        <f t="shared" si="50"/>
        <v>60</v>
      </c>
      <c r="AT780" s="254"/>
      <c r="AV780" s="216"/>
      <c r="AW780" s="332"/>
      <c r="AY780" s="255"/>
    </row>
    <row r="781" spans="2:51" x14ac:dyDescent="0.25">
      <c r="B781" s="332">
        <v>10.5</v>
      </c>
      <c r="C781" s="332">
        <v>83</v>
      </c>
      <c r="D781" s="332">
        <v>10.5</v>
      </c>
      <c r="E781" s="332">
        <v>4</v>
      </c>
      <c r="F781" s="332">
        <v>5.4</v>
      </c>
      <c r="G781" s="332">
        <v>185</v>
      </c>
      <c r="H781" s="332">
        <v>1004.5</v>
      </c>
      <c r="I781" s="332">
        <v>33681</v>
      </c>
      <c r="J781" s="332">
        <v>0.3</v>
      </c>
      <c r="K781" s="332">
        <v>2.5</v>
      </c>
      <c r="L781" s="332">
        <v>30</v>
      </c>
      <c r="M781" s="332">
        <v>80</v>
      </c>
      <c r="N781" s="496">
        <v>172.3</v>
      </c>
      <c r="O781" s="496">
        <v>13.7</v>
      </c>
      <c r="P781" s="496">
        <v>11.5</v>
      </c>
      <c r="Q781" s="497">
        <v>0.53611111111111098</v>
      </c>
      <c r="R781" s="496"/>
      <c r="S781" s="514">
        <f t="shared" si="51"/>
        <v>3.1999999999999993</v>
      </c>
      <c r="T781" s="513">
        <f t="shared" si="47"/>
        <v>60</v>
      </c>
      <c r="U781" s="501">
        <f t="shared" si="52"/>
        <v>60</v>
      </c>
      <c r="V781" s="503">
        <f t="shared" si="48"/>
        <v>60</v>
      </c>
      <c r="W781" s="514">
        <f t="shared" si="49"/>
        <v>13.7</v>
      </c>
      <c r="X781" s="628">
        <f t="shared" si="50"/>
        <v>60</v>
      </c>
      <c r="AT781" s="254"/>
      <c r="AV781" s="216"/>
      <c r="AW781" s="332"/>
      <c r="AY781" s="255"/>
    </row>
    <row r="782" spans="2:51" x14ac:dyDescent="0.25">
      <c r="B782" s="332">
        <v>10.5</v>
      </c>
      <c r="C782" s="332">
        <v>83</v>
      </c>
      <c r="D782" s="332">
        <v>10.5</v>
      </c>
      <c r="E782" s="332">
        <v>10.4</v>
      </c>
      <c r="F782" s="332">
        <v>14.8</v>
      </c>
      <c r="G782" s="332">
        <v>273</v>
      </c>
      <c r="H782" s="332">
        <v>1004.4</v>
      </c>
      <c r="I782" s="332">
        <v>35603</v>
      </c>
      <c r="J782" s="332">
        <v>0.3</v>
      </c>
      <c r="K782" s="332">
        <v>2.5</v>
      </c>
      <c r="L782" s="332">
        <v>30</v>
      </c>
      <c r="M782" s="332">
        <v>80</v>
      </c>
      <c r="N782" s="496">
        <v>172.3</v>
      </c>
      <c r="O782" s="496">
        <v>13.8</v>
      </c>
      <c r="P782" s="496">
        <v>11.6</v>
      </c>
      <c r="Q782" s="497">
        <v>0.53680555555555598</v>
      </c>
      <c r="R782" s="496"/>
      <c r="S782" s="514">
        <f t="shared" si="51"/>
        <v>3.3000000000000007</v>
      </c>
      <c r="T782" s="513">
        <f t="shared" si="47"/>
        <v>60</v>
      </c>
      <c r="U782" s="501">
        <f t="shared" si="52"/>
        <v>60</v>
      </c>
      <c r="V782" s="503">
        <f t="shared" si="48"/>
        <v>60</v>
      </c>
      <c r="W782" s="514">
        <f t="shared" si="49"/>
        <v>13.8</v>
      </c>
      <c r="X782" s="628">
        <f t="shared" si="50"/>
        <v>60</v>
      </c>
      <c r="AT782" s="254"/>
      <c r="AV782" s="216"/>
      <c r="AW782" s="332"/>
      <c r="AY782" s="255"/>
    </row>
    <row r="783" spans="2:51" x14ac:dyDescent="0.25">
      <c r="B783" s="332">
        <v>10.6</v>
      </c>
      <c r="C783" s="332">
        <v>83</v>
      </c>
      <c r="D783" s="332">
        <v>10.6</v>
      </c>
      <c r="E783" s="332">
        <v>19.8</v>
      </c>
      <c r="F783" s="332">
        <v>25.6</v>
      </c>
      <c r="G783" s="332">
        <v>288</v>
      </c>
      <c r="H783" s="332">
        <v>1004.4</v>
      </c>
      <c r="I783" s="332">
        <v>37153</v>
      </c>
      <c r="J783" s="332">
        <v>0.3</v>
      </c>
      <c r="K783" s="332">
        <v>2.5</v>
      </c>
      <c r="L783" s="332">
        <v>30</v>
      </c>
      <c r="M783" s="332">
        <v>80</v>
      </c>
      <c r="N783" s="496">
        <v>172.3</v>
      </c>
      <c r="O783" s="496">
        <v>13.9</v>
      </c>
      <c r="P783" s="496">
        <v>11.6</v>
      </c>
      <c r="Q783" s="497">
        <v>0.53749999999999998</v>
      </c>
      <c r="R783" s="496"/>
      <c r="S783" s="514">
        <f t="shared" si="51"/>
        <v>3.3000000000000007</v>
      </c>
      <c r="T783" s="513">
        <f t="shared" si="47"/>
        <v>60</v>
      </c>
      <c r="U783" s="501">
        <f t="shared" si="52"/>
        <v>60</v>
      </c>
      <c r="V783" s="503">
        <f t="shared" si="48"/>
        <v>60</v>
      </c>
      <c r="W783" s="514">
        <f t="shared" si="49"/>
        <v>13.9</v>
      </c>
      <c r="X783" s="628">
        <f t="shared" si="50"/>
        <v>60</v>
      </c>
      <c r="AT783" s="254"/>
      <c r="AV783" s="216"/>
      <c r="AW783" s="332"/>
      <c r="AY783" s="255"/>
    </row>
    <row r="784" spans="2:51" x14ac:dyDescent="0.25">
      <c r="B784" s="332">
        <v>10.6</v>
      </c>
      <c r="C784" s="332">
        <v>83</v>
      </c>
      <c r="D784" s="332">
        <v>10.6</v>
      </c>
      <c r="E784" s="332">
        <v>20.5</v>
      </c>
      <c r="F784" s="332">
        <v>31.3</v>
      </c>
      <c r="G784" s="332">
        <v>253</v>
      </c>
      <c r="H784" s="332">
        <v>1004.5</v>
      </c>
      <c r="I784" s="332">
        <v>35061</v>
      </c>
      <c r="J784" s="332">
        <v>0.3</v>
      </c>
      <c r="K784" s="332">
        <v>2.5</v>
      </c>
      <c r="L784" s="332">
        <v>30</v>
      </c>
      <c r="M784" s="332">
        <v>80</v>
      </c>
      <c r="N784" s="496">
        <v>172.3</v>
      </c>
      <c r="O784" s="496">
        <v>14</v>
      </c>
      <c r="P784" s="496">
        <v>11.7</v>
      </c>
      <c r="Q784" s="497">
        <v>0.53819444444444398</v>
      </c>
      <c r="R784" s="496"/>
      <c r="S784" s="514">
        <f t="shared" si="51"/>
        <v>3.4000000000000004</v>
      </c>
      <c r="T784" s="513">
        <f t="shared" si="47"/>
        <v>60</v>
      </c>
      <c r="U784" s="501">
        <f t="shared" si="52"/>
        <v>60</v>
      </c>
      <c r="V784" s="503">
        <f t="shared" si="48"/>
        <v>60</v>
      </c>
      <c r="W784" s="514">
        <f t="shared" si="49"/>
        <v>14</v>
      </c>
      <c r="X784" s="628">
        <f t="shared" si="50"/>
        <v>60</v>
      </c>
      <c r="AT784" s="254"/>
      <c r="AV784" s="216"/>
      <c r="AW784" s="332"/>
      <c r="AY784" s="255"/>
    </row>
    <row r="785" spans="2:51" x14ac:dyDescent="0.25">
      <c r="B785" s="332">
        <v>10.6</v>
      </c>
      <c r="C785" s="332">
        <v>81</v>
      </c>
      <c r="D785" s="332">
        <v>10.6</v>
      </c>
      <c r="E785" s="332">
        <v>16.899999999999999</v>
      </c>
      <c r="F785" s="332">
        <v>22</v>
      </c>
      <c r="G785" s="332">
        <v>293</v>
      </c>
      <c r="H785" s="332">
        <v>1004.3</v>
      </c>
      <c r="I785" s="332">
        <v>30225</v>
      </c>
      <c r="J785" s="332">
        <v>0.3</v>
      </c>
      <c r="K785" s="332">
        <v>2.5</v>
      </c>
      <c r="L785" s="332">
        <v>30</v>
      </c>
      <c r="M785" s="332">
        <v>80</v>
      </c>
      <c r="N785" s="496">
        <v>172.3</v>
      </c>
      <c r="O785" s="496">
        <v>14.1</v>
      </c>
      <c r="P785" s="496">
        <v>11.7</v>
      </c>
      <c r="Q785" s="497">
        <v>0.53888888888888897</v>
      </c>
      <c r="R785" s="496"/>
      <c r="S785" s="514">
        <f t="shared" si="51"/>
        <v>3.5</v>
      </c>
      <c r="T785" s="513">
        <f t="shared" si="47"/>
        <v>60</v>
      </c>
      <c r="U785" s="501">
        <f t="shared" si="52"/>
        <v>60</v>
      </c>
      <c r="V785" s="503">
        <f t="shared" si="48"/>
        <v>60</v>
      </c>
      <c r="W785" s="514">
        <f t="shared" si="49"/>
        <v>14.1</v>
      </c>
      <c r="X785" s="628">
        <f t="shared" si="50"/>
        <v>60</v>
      </c>
      <c r="AT785" s="254"/>
      <c r="AV785" s="216"/>
      <c r="AW785" s="332"/>
      <c r="AY785" s="255"/>
    </row>
    <row r="786" spans="2:51" x14ac:dyDescent="0.25">
      <c r="B786" s="332">
        <v>10.6</v>
      </c>
      <c r="C786" s="332">
        <v>81</v>
      </c>
      <c r="D786" s="332">
        <v>10.6</v>
      </c>
      <c r="E786" s="332">
        <v>15.1</v>
      </c>
      <c r="F786" s="332">
        <v>20.2</v>
      </c>
      <c r="G786" s="332">
        <v>251</v>
      </c>
      <c r="H786" s="332">
        <v>1004.4</v>
      </c>
      <c r="I786" s="332">
        <v>28241</v>
      </c>
      <c r="J786" s="332">
        <v>0.3</v>
      </c>
      <c r="K786" s="332">
        <v>2.5</v>
      </c>
      <c r="L786" s="332">
        <v>30</v>
      </c>
      <c r="M786" s="332">
        <v>80</v>
      </c>
      <c r="N786" s="496">
        <v>172.3</v>
      </c>
      <c r="O786" s="496">
        <v>14.2</v>
      </c>
      <c r="P786" s="496">
        <v>11.8</v>
      </c>
      <c r="Q786" s="497">
        <v>0.53958333333333297</v>
      </c>
      <c r="R786" s="496"/>
      <c r="S786" s="514">
        <f t="shared" si="51"/>
        <v>3.5999999999999996</v>
      </c>
      <c r="T786" s="513">
        <f t="shared" si="47"/>
        <v>60</v>
      </c>
      <c r="U786" s="501">
        <f t="shared" si="52"/>
        <v>60</v>
      </c>
      <c r="V786" s="503">
        <f t="shared" si="48"/>
        <v>60</v>
      </c>
      <c r="W786" s="514">
        <f t="shared" si="49"/>
        <v>14.2</v>
      </c>
      <c r="X786" s="628">
        <f t="shared" si="50"/>
        <v>60</v>
      </c>
      <c r="AT786" s="254"/>
      <c r="AV786" s="216"/>
      <c r="AW786" s="332"/>
      <c r="AY786" s="255"/>
    </row>
    <row r="787" spans="2:51" x14ac:dyDescent="0.25">
      <c r="B787" s="332">
        <v>10.6</v>
      </c>
      <c r="C787" s="332">
        <v>80</v>
      </c>
      <c r="D787" s="332">
        <v>10.6</v>
      </c>
      <c r="E787" s="332">
        <v>22.3</v>
      </c>
      <c r="F787" s="332">
        <v>34.9</v>
      </c>
      <c r="G787" s="332">
        <v>253</v>
      </c>
      <c r="H787" s="332">
        <v>1004.2</v>
      </c>
      <c r="I787" s="332">
        <v>25993</v>
      </c>
      <c r="J787" s="332">
        <v>0.3</v>
      </c>
      <c r="K787" s="332">
        <v>2.5</v>
      </c>
      <c r="L787" s="332">
        <v>30</v>
      </c>
      <c r="M787" s="332">
        <v>80</v>
      </c>
      <c r="N787" s="496">
        <v>172.3</v>
      </c>
      <c r="O787" s="496">
        <v>14.2</v>
      </c>
      <c r="P787" s="496">
        <v>11.8</v>
      </c>
      <c r="Q787" s="497">
        <v>0.54027777777777797</v>
      </c>
      <c r="R787" s="496"/>
      <c r="S787" s="514">
        <f t="shared" si="51"/>
        <v>3.5999999999999996</v>
      </c>
      <c r="T787" s="513">
        <f t="shared" si="47"/>
        <v>60</v>
      </c>
      <c r="U787" s="501">
        <f t="shared" si="52"/>
        <v>60</v>
      </c>
      <c r="V787" s="503">
        <f t="shared" si="48"/>
        <v>60</v>
      </c>
      <c r="W787" s="514">
        <f t="shared" si="49"/>
        <v>14.2</v>
      </c>
      <c r="X787" s="628">
        <f t="shared" si="50"/>
        <v>60</v>
      </c>
      <c r="AT787" s="254"/>
      <c r="AV787" s="216"/>
      <c r="AW787" s="332"/>
      <c r="AY787" s="255"/>
    </row>
    <row r="788" spans="2:51" x14ac:dyDescent="0.25">
      <c r="B788" s="332">
        <v>10.6</v>
      </c>
      <c r="C788" s="332">
        <v>78</v>
      </c>
      <c r="D788" s="332">
        <v>10.6</v>
      </c>
      <c r="E788" s="332">
        <v>8.3000000000000007</v>
      </c>
      <c r="F788" s="332">
        <v>9.4</v>
      </c>
      <c r="G788" s="332">
        <v>268</v>
      </c>
      <c r="H788" s="332">
        <v>1004.5</v>
      </c>
      <c r="I788" s="332">
        <v>24505</v>
      </c>
      <c r="J788" s="332">
        <v>0.3</v>
      </c>
      <c r="K788" s="332">
        <v>2.5</v>
      </c>
      <c r="L788" s="332">
        <v>30</v>
      </c>
      <c r="M788" s="332">
        <v>80</v>
      </c>
      <c r="N788" s="496">
        <v>172.3</v>
      </c>
      <c r="O788" s="496">
        <v>14.2</v>
      </c>
      <c r="P788" s="496">
        <v>11.8</v>
      </c>
      <c r="Q788" s="497">
        <v>0.54097222222222197</v>
      </c>
      <c r="R788" s="496"/>
      <c r="S788" s="514">
        <f t="shared" si="51"/>
        <v>3.5999999999999996</v>
      </c>
      <c r="T788" s="513">
        <f t="shared" si="47"/>
        <v>60</v>
      </c>
      <c r="U788" s="501">
        <f t="shared" si="52"/>
        <v>60</v>
      </c>
      <c r="V788" s="503">
        <f t="shared" si="48"/>
        <v>60</v>
      </c>
      <c r="W788" s="514">
        <f t="shared" si="49"/>
        <v>14.2</v>
      </c>
      <c r="X788" s="628">
        <f t="shared" si="50"/>
        <v>60</v>
      </c>
      <c r="AT788" s="254"/>
      <c r="AV788" s="216"/>
      <c r="AW788" s="332"/>
      <c r="AY788" s="255"/>
    </row>
    <row r="789" spans="2:51" x14ac:dyDescent="0.25">
      <c r="B789" s="332">
        <v>10.5</v>
      </c>
      <c r="C789" s="332">
        <v>77</v>
      </c>
      <c r="D789" s="332">
        <v>10.5</v>
      </c>
      <c r="E789" s="332">
        <v>18</v>
      </c>
      <c r="F789" s="332">
        <v>27.7</v>
      </c>
      <c r="G789" s="332">
        <v>266</v>
      </c>
      <c r="H789" s="332">
        <v>1004.2</v>
      </c>
      <c r="I789" s="332">
        <v>23126</v>
      </c>
      <c r="J789" s="332">
        <v>0.3</v>
      </c>
      <c r="K789" s="332">
        <v>2.5</v>
      </c>
      <c r="L789" s="332">
        <v>30</v>
      </c>
      <c r="M789" s="332">
        <v>80</v>
      </c>
      <c r="N789" s="496">
        <v>172.3</v>
      </c>
      <c r="O789" s="496">
        <v>14.2</v>
      </c>
      <c r="P789" s="496">
        <v>11.8</v>
      </c>
      <c r="Q789" s="497">
        <v>0.54166666666666696</v>
      </c>
      <c r="R789" s="496"/>
      <c r="S789" s="514">
        <f t="shared" si="51"/>
        <v>3.6999999999999993</v>
      </c>
      <c r="T789" s="513">
        <f t="shared" si="47"/>
        <v>60</v>
      </c>
      <c r="U789" s="501">
        <f t="shared" si="52"/>
        <v>60</v>
      </c>
      <c r="V789" s="503">
        <f t="shared" si="48"/>
        <v>60</v>
      </c>
      <c r="W789" s="514">
        <f t="shared" si="49"/>
        <v>14.2</v>
      </c>
      <c r="X789" s="628">
        <f t="shared" si="50"/>
        <v>60</v>
      </c>
      <c r="AT789" s="254"/>
      <c r="AV789" s="216"/>
      <c r="AW789" s="332"/>
      <c r="AY789" s="255"/>
    </row>
    <row r="790" spans="2:51" x14ac:dyDescent="0.25">
      <c r="B790" s="332">
        <v>10.5</v>
      </c>
      <c r="C790" s="332">
        <v>77</v>
      </c>
      <c r="D790" s="332">
        <v>10.5</v>
      </c>
      <c r="E790" s="332">
        <v>9</v>
      </c>
      <c r="F790" s="332">
        <v>13</v>
      </c>
      <c r="G790" s="332">
        <v>187</v>
      </c>
      <c r="H790" s="332">
        <v>1004.5</v>
      </c>
      <c r="I790" s="332">
        <v>22149</v>
      </c>
      <c r="J790" s="332">
        <v>0.3</v>
      </c>
      <c r="K790" s="332">
        <v>2.5</v>
      </c>
      <c r="L790" s="332">
        <v>30</v>
      </c>
      <c r="M790" s="332">
        <v>80</v>
      </c>
      <c r="N790" s="496">
        <v>172.3</v>
      </c>
      <c r="O790" s="496">
        <v>14.1</v>
      </c>
      <c r="P790" s="496">
        <v>11.8</v>
      </c>
      <c r="Q790" s="497">
        <v>0.54236111111111096</v>
      </c>
      <c r="R790" s="496"/>
      <c r="S790" s="514">
        <f t="shared" si="51"/>
        <v>3.5999999999999996</v>
      </c>
      <c r="T790" s="513">
        <f t="shared" si="47"/>
        <v>60</v>
      </c>
      <c r="U790" s="501">
        <f t="shared" si="52"/>
        <v>60</v>
      </c>
      <c r="V790" s="503">
        <f t="shared" si="48"/>
        <v>60</v>
      </c>
      <c r="W790" s="514">
        <f t="shared" si="49"/>
        <v>14.1</v>
      </c>
      <c r="X790" s="628">
        <f t="shared" si="50"/>
        <v>60</v>
      </c>
      <c r="AT790" s="254"/>
      <c r="AV790" s="216"/>
      <c r="AW790" s="332"/>
      <c r="AY790" s="255"/>
    </row>
    <row r="791" spans="2:51" x14ac:dyDescent="0.25">
      <c r="B791" s="332">
        <v>10.6</v>
      </c>
      <c r="C791" s="332">
        <v>77</v>
      </c>
      <c r="D791" s="332">
        <v>10.6</v>
      </c>
      <c r="E791" s="332">
        <v>10.8</v>
      </c>
      <c r="F791" s="332">
        <v>16.600000000000001</v>
      </c>
      <c r="G791" s="332">
        <v>280</v>
      </c>
      <c r="H791" s="332">
        <v>1004.6</v>
      </c>
      <c r="I791" s="332">
        <v>22149</v>
      </c>
      <c r="J791" s="332">
        <v>0.3</v>
      </c>
      <c r="K791" s="332">
        <v>2.5</v>
      </c>
      <c r="L791" s="332">
        <v>30</v>
      </c>
      <c r="M791" s="332">
        <v>80</v>
      </c>
      <c r="N791" s="496">
        <v>172.3</v>
      </c>
      <c r="O791" s="496">
        <v>14</v>
      </c>
      <c r="P791" s="496">
        <v>11.8</v>
      </c>
      <c r="Q791" s="497">
        <v>0.54305555555555596</v>
      </c>
      <c r="R791" s="496"/>
      <c r="S791" s="514">
        <f t="shared" si="51"/>
        <v>3.4000000000000004</v>
      </c>
      <c r="T791" s="513">
        <f t="shared" si="47"/>
        <v>60</v>
      </c>
      <c r="U791" s="501">
        <f t="shared" si="52"/>
        <v>60</v>
      </c>
      <c r="V791" s="503">
        <f t="shared" si="48"/>
        <v>60</v>
      </c>
      <c r="W791" s="514">
        <f t="shared" si="49"/>
        <v>14</v>
      </c>
      <c r="X791" s="628">
        <f t="shared" si="50"/>
        <v>60</v>
      </c>
      <c r="AT791" s="254"/>
      <c r="AV791" s="216"/>
      <c r="AW791" s="332"/>
      <c r="AY791" s="255"/>
    </row>
    <row r="792" spans="2:51" x14ac:dyDescent="0.25">
      <c r="B792" s="332">
        <v>10.6</v>
      </c>
      <c r="C792" s="332">
        <v>76</v>
      </c>
      <c r="D792" s="332">
        <v>10.6</v>
      </c>
      <c r="E792" s="332">
        <v>11.5</v>
      </c>
      <c r="F792" s="332">
        <v>14.8</v>
      </c>
      <c r="G792" s="332">
        <v>274</v>
      </c>
      <c r="H792" s="332">
        <v>1004.4</v>
      </c>
      <c r="I792" s="332">
        <v>22475</v>
      </c>
      <c r="J792" s="332">
        <v>0.3</v>
      </c>
      <c r="K792" s="332">
        <v>2.5</v>
      </c>
      <c r="L792" s="332">
        <v>30</v>
      </c>
      <c r="M792" s="332">
        <v>80</v>
      </c>
      <c r="N792" s="496">
        <v>172.3</v>
      </c>
      <c r="O792" s="496">
        <v>14</v>
      </c>
      <c r="P792" s="496">
        <v>11.8</v>
      </c>
      <c r="Q792" s="497">
        <v>0.54374999999999996</v>
      </c>
      <c r="R792" s="496"/>
      <c r="S792" s="514">
        <f t="shared" si="51"/>
        <v>3.4000000000000004</v>
      </c>
      <c r="T792" s="513">
        <f t="shared" si="47"/>
        <v>60</v>
      </c>
      <c r="U792" s="501">
        <f t="shared" si="52"/>
        <v>60</v>
      </c>
      <c r="V792" s="503">
        <f t="shared" si="48"/>
        <v>60</v>
      </c>
      <c r="W792" s="514">
        <f t="shared" si="49"/>
        <v>14</v>
      </c>
      <c r="X792" s="628">
        <f t="shared" si="50"/>
        <v>60</v>
      </c>
      <c r="AT792" s="254"/>
      <c r="AV792" s="216"/>
      <c r="AW792" s="332"/>
      <c r="AY792" s="255"/>
    </row>
    <row r="793" spans="2:51" x14ac:dyDescent="0.25">
      <c r="B793" s="332">
        <v>10.5</v>
      </c>
      <c r="C793" s="332">
        <v>76</v>
      </c>
      <c r="D793" s="332">
        <v>10.5</v>
      </c>
      <c r="E793" s="332">
        <v>12.2</v>
      </c>
      <c r="F793" s="332">
        <v>14.8</v>
      </c>
      <c r="G793" s="332">
        <v>278</v>
      </c>
      <c r="H793" s="332">
        <v>1004.4</v>
      </c>
      <c r="I793" s="332">
        <v>23017</v>
      </c>
      <c r="J793" s="332">
        <v>0.3</v>
      </c>
      <c r="K793" s="332">
        <v>2.5</v>
      </c>
      <c r="L793" s="332">
        <v>30</v>
      </c>
      <c r="M793" s="332">
        <v>80</v>
      </c>
      <c r="N793" s="496">
        <v>172.3</v>
      </c>
      <c r="O793" s="496">
        <v>13.9</v>
      </c>
      <c r="P793" s="496">
        <v>11.8</v>
      </c>
      <c r="Q793" s="497">
        <v>0.54444444444444495</v>
      </c>
      <c r="R793" s="496"/>
      <c r="S793" s="514">
        <f t="shared" si="51"/>
        <v>3.4000000000000004</v>
      </c>
      <c r="T793" s="513">
        <f t="shared" si="47"/>
        <v>60</v>
      </c>
      <c r="U793" s="501">
        <f t="shared" si="52"/>
        <v>60</v>
      </c>
      <c r="V793" s="503">
        <f t="shared" si="48"/>
        <v>60</v>
      </c>
      <c r="W793" s="514">
        <f t="shared" si="49"/>
        <v>13.9</v>
      </c>
      <c r="X793" s="628">
        <f t="shared" si="50"/>
        <v>60</v>
      </c>
      <c r="AT793" s="254"/>
      <c r="AV793" s="216"/>
      <c r="AW793" s="332"/>
      <c r="AY793" s="255"/>
    </row>
    <row r="794" spans="2:51" x14ac:dyDescent="0.25">
      <c r="B794" s="332">
        <v>10.5</v>
      </c>
      <c r="C794" s="332">
        <v>77</v>
      </c>
      <c r="D794" s="332">
        <v>10.5</v>
      </c>
      <c r="E794" s="332">
        <v>7.9</v>
      </c>
      <c r="F794" s="332">
        <v>13</v>
      </c>
      <c r="G794" s="332">
        <v>255</v>
      </c>
      <c r="H794" s="332">
        <v>1004.3</v>
      </c>
      <c r="I794" s="332">
        <v>23296</v>
      </c>
      <c r="J794" s="332">
        <v>0.3</v>
      </c>
      <c r="K794" s="332">
        <v>2.5</v>
      </c>
      <c r="L794" s="332">
        <v>30</v>
      </c>
      <c r="M794" s="332">
        <v>80</v>
      </c>
      <c r="N794" s="496">
        <v>172.3</v>
      </c>
      <c r="O794" s="496">
        <v>13.8</v>
      </c>
      <c r="P794" s="496">
        <v>11.8</v>
      </c>
      <c r="Q794" s="497">
        <v>0.54513888888888895</v>
      </c>
      <c r="R794" s="496"/>
      <c r="S794" s="514">
        <f t="shared" si="51"/>
        <v>3.3000000000000007</v>
      </c>
      <c r="T794" s="513">
        <f t="shared" si="47"/>
        <v>60</v>
      </c>
      <c r="U794" s="501">
        <f t="shared" si="52"/>
        <v>60</v>
      </c>
      <c r="V794" s="503">
        <f t="shared" si="48"/>
        <v>60</v>
      </c>
      <c r="W794" s="514">
        <f t="shared" si="49"/>
        <v>13.8</v>
      </c>
      <c r="X794" s="628">
        <f t="shared" si="50"/>
        <v>60</v>
      </c>
      <c r="AT794" s="254"/>
      <c r="AV794" s="216"/>
      <c r="AW794" s="332"/>
      <c r="AY794" s="255"/>
    </row>
    <row r="795" spans="2:51" x14ac:dyDescent="0.25">
      <c r="B795" s="332">
        <v>10.5</v>
      </c>
      <c r="C795" s="332">
        <v>76</v>
      </c>
      <c r="D795" s="332">
        <v>10.5</v>
      </c>
      <c r="E795" s="332">
        <v>9.6999999999999993</v>
      </c>
      <c r="F795" s="332">
        <v>14.8</v>
      </c>
      <c r="G795" s="332">
        <v>264</v>
      </c>
      <c r="H795" s="332">
        <v>1004.4</v>
      </c>
      <c r="I795" s="332">
        <v>23622</v>
      </c>
      <c r="J795" s="332">
        <v>0</v>
      </c>
      <c r="K795" s="332">
        <v>2.5</v>
      </c>
      <c r="L795" s="332">
        <v>30</v>
      </c>
      <c r="M795" s="332">
        <v>80</v>
      </c>
      <c r="N795" s="496">
        <v>172.3</v>
      </c>
      <c r="O795" s="496">
        <v>13.7</v>
      </c>
      <c r="P795" s="496">
        <v>11.7</v>
      </c>
      <c r="Q795" s="497">
        <v>0.54583333333333295</v>
      </c>
      <c r="R795" s="496"/>
      <c r="S795" s="514">
        <f t="shared" si="51"/>
        <v>3.1999999999999993</v>
      </c>
      <c r="T795" s="513">
        <f t="shared" si="47"/>
        <v>60</v>
      </c>
      <c r="U795" s="501" t="str">
        <f t="shared" si="52"/>
        <v/>
      </c>
      <c r="V795" s="503">
        <f t="shared" si="48"/>
        <v>60</v>
      </c>
      <c r="W795" s="514">
        <f t="shared" si="49"/>
        <v>13.7</v>
      </c>
      <c r="X795" s="628">
        <f t="shared" si="50"/>
        <v>60</v>
      </c>
      <c r="AT795" s="254"/>
      <c r="AV795" s="216"/>
      <c r="AW795" s="332"/>
      <c r="AY795" s="255"/>
    </row>
    <row r="796" spans="2:51" x14ac:dyDescent="0.25">
      <c r="B796" s="332">
        <v>10.5</v>
      </c>
      <c r="C796" s="332">
        <v>76</v>
      </c>
      <c r="D796" s="332">
        <v>10.5</v>
      </c>
      <c r="E796" s="332">
        <v>7.9</v>
      </c>
      <c r="F796" s="332">
        <v>11.2</v>
      </c>
      <c r="G796" s="332">
        <v>292</v>
      </c>
      <c r="H796" s="332">
        <v>1004.6</v>
      </c>
      <c r="I796" s="332">
        <v>23854</v>
      </c>
      <c r="J796" s="332">
        <v>0</v>
      </c>
      <c r="K796" s="332">
        <v>2.5</v>
      </c>
      <c r="L796" s="332">
        <v>30</v>
      </c>
      <c r="M796" s="332">
        <v>80</v>
      </c>
      <c r="N796" s="496">
        <v>172.3</v>
      </c>
      <c r="O796" s="496">
        <v>13.7</v>
      </c>
      <c r="P796" s="496">
        <v>11.7</v>
      </c>
      <c r="Q796" s="497">
        <v>0.54652777777777795</v>
      </c>
      <c r="R796" s="496"/>
      <c r="S796" s="514">
        <f t="shared" si="51"/>
        <v>3.1999999999999993</v>
      </c>
      <c r="T796" s="513">
        <f t="shared" si="47"/>
        <v>60</v>
      </c>
      <c r="U796" s="501" t="str">
        <f t="shared" si="52"/>
        <v/>
      </c>
      <c r="V796" s="503">
        <f t="shared" si="48"/>
        <v>60</v>
      </c>
      <c r="W796" s="514">
        <f t="shared" si="49"/>
        <v>13.7</v>
      </c>
      <c r="X796" s="628">
        <f t="shared" si="50"/>
        <v>60</v>
      </c>
      <c r="AT796" s="254"/>
      <c r="AV796" s="216"/>
      <c r="AW796" s="332"/>
      <c r="AY796" s="255"/>
    </row>
    <row r="797" spans="2:51" x14ac:dyDescent="0.25">
      <c r="B797" s="332">
        <v>10.5</v>
      </c>
      <c r="C797" s="332">
        <v>76</v>
      </c>
      <c r="D797" s="332">
        <v>10.5</v>
      </c>
      <c r="E797" s="332">
        <v>9</v>
      </c>
      <c r="F797" s="332">
        <v>13</v>
      </c>
      <c r="G797" s="332">
        <v>292</v>
      </c>
      <c r="H797" s="332">
        <v>1004.5</v>
      </c>
      <c r="I797" s="332">
        <v>24831</v>
      </c>
      <c r="J797" s="332">
        <v>0</v>
      </c>
      <c r="K797" s="332">
        <v>2.5</v>
      </c>
      <c r="L797" s="332">
        <v>30</v>
      </c>
      <c r="M797" s="332">
        <v>80</v>
      </c>
      <c r="N797" s="496">
        <v>172.3</v>
      </c>
      <c r="O797" s="496">
        <v>13.7</v>
      </c>
      <c r="P797" s="496">
        <v>11.7</v>
      </c>
      <c r="Q797" s="497">
        <v>0.54722222222222205</v>
      </c>
      <c r="R797" s="496"/>
      <c r="S797" s="514">
        <f t="shared" si="51"/>
        <v>3.1999999999999993</v>
      </c>
      <c r="T797" s="513">
        <f t="shared" si="47"/>
        <v>60</v>
      </c>
      <c r="U797" s="501" t="str">
        <f t="shared" si="52"/>
        <v/>
      </c>
      <c r="V797" s="503">
        <f t="shared" si="48"/>
        <v>60</v>
      </c>
      <c r="W797" s="514">
        <f t="shared" si="49"/>
        <v>13.7</v>
      </c>
      <c r="X797" s="628">
        <f t="shared" si="50"/>
        <v>60</v>
      </c>
      <c r="AT797" s="254"/>
      <c r="AV797" s="216"/>
      <c r="AW797" s="332"/>
      <c r="AY797" s="255"/>
    </row>
    <row r="798" spans="2:51" x14ac:dyDescent="0.25">
      <c r="B798" s="332">
        <v>10.5</v>
      </c>
      <c r="C798" s="332">
        <v>76</v>
      </c>
      <c r="D798" s="332">
        <v>10.5</v>
      </c>
      <c r="E798" s="332">
        <v>7.2</v>
      </c>
      <c r="F798" s="332">
        <v>9.4</v>
      </c>
      <c r="G798" s="332">
        <v>307</v>
      </c>
      <c r="H798" s="332">
        <v>1004.5</v>
      </c>
      <c r="I798" s="332">
        <v>27590</v>
      </c>
      <c r="J798" s="332">
        <v>0</v>
      </c>
      <c r="K798" s="332">
        <v>2.5</v>
      </c>
      <c r="L798" s="332">
        <v>30</v>
      </c>
      <c r="M798" s="332">
        <v>80</v>
      </c>
      <c r="N798" s="496">
        <v>172.3</v>
      </c>
      <c r="O798" s="496">
        <v>13.6</v>
      </c>
      <c r="P798" s="496">
        <v>11.7</v>
      </c>
      <c r="Q798" s="497">
        <v>0.54791666666666705</v>
      </c>
      <c r="R798" s="496"/>
      <c r="S798" s="514">
        <f t="shared" si="51"/>
        <v>3.0999999999999996</v>
      </c>
      <c r="T798" s="513">
        <f t="shared" si="47"/>
        <v>60</v>
      </c>
      <c r="U798" s="501" t="str">
        <f t="shared" si="52"/>
        <v/>
      </c>
      <c r="V798" s="503">
        <f t="shared" si="48"/>
        <v>60</v>
      </c>
      <c r="W798" s="514">
        <f t="shared" si="49"/>
        <v>13.6</v>
      </c>
      <c r="X798" s="628">
        <f t="shared" si="50"/>
        <v>60</v>
      </c>
      <c r="AT798" s="254"/>
      <c r="AV798" s="216"/>
      <c r="AW798" s="332"/>
      <c r="AY798" s="255"/>
    </row>
    <row r="799" spans="2:51" x14ac:dyDescent="0.25">
      <c r="B799" s="332">
        <v>10.6</v>
      </c>
      <c r="C799" s="332">
        <v>76</v>
      </c>
      <c r="D799" s="332">
        <v>10.6</v>
      </c>
      <c r="E799" s="332">
        <v>13</v>
      </c>
      <c r="F799" s="332">
        <v>16.600000000000001</v>
      </c>
      <c r="G799" s="332">
        <v>270</v>
      </c>
      <c r="H799" s="332">
        <v>1004.8</v>
      </c>
      <c r="I799" s="332">
        <v>27915</v>
      </c>
      <c r="J799" s="332">
        <v>0</v>
      </c>
      <c r="K799" s="332">
        <v>2.5</v>
      </c>
      <c r="L799" s="332">
        <v>30</v>
      </c>
      <c r="M799" s="332">
        <v>80</v>
      </c>
      <c r="N799" s="496">
        <v>172.3</v>
      </c>
      <c r="O799" s="496">
        <v>13.6</v>
      </c>
      <c r="P799" s="496">
        <v>11.6</v>
      </c>
      <c r="Q799" s="497">
        <v>0.54861111111111105</v>
      </c>
      <c r="R799" s="496"/>
      <c r="S799" s="514">
        <f t="shared" si="51"/>
        <v>3</v>
      </c>
      <c r="T799" s="513">
        <f t="shared" si="47"/>
        <v>60</v>
      </c>
      <c r="U799" s="501" t="str">
        <f t="shared" si="52"/>
        <v/>
      </c>
      <c r="V799" s="503">
        <f t="shared" si="48"/>
        <v>60</v>
      </c>
      <c r="W799" s="514">
        <f t="shared" si="49"/>
        <v>13.6</v>
      </c>
      <c r="X799" s="628" t="str">
        <f t="shared" si="50"/>
        <v/>
      </c>
      <c r="AT799" s="254"/>
      <c r="AV799" s="216"/>
      <c r="AW799" s="332"/>
      <c r="AY799" s="255"/>
    </row>
    <row r="800" spans="2:51" x14ac:dyDescent="0.25">
      <c r="B800" s="332">
        <v>10.6</v>
      </c>
      <c r="C800" s="332">
        <v>77</v>
      </c>
      <c r="D800" s="332">
        <v>10.6</v>
      </c>
      <c r="E800" s="332">
        <v>9.4</v>
      </c>
      <c r="F800" s="332">
        <v>13</v>
      </c>
      <c r="G800" s="332">
        <v>296</v>
      </c>
      <c r="H800" s="332">
        <v>1004.6</v>
      </c>
      <c r="I800" s="332">
        <v>28132</v>
      </c>
      <c r="J800" s="332">
        <v>0</v>
      </c>
      <c r="K800" s="332">
        <v>2.5</v>
      </c>
      <c r="L800" s="332">
        <v>30</v>
      </c>
      <c r="M800" s="332">
        <v>80</v>
      </c>
      <c r="N800" s="496">
        <v>172.3</v>
      </c>
      <c r="O800" s="496">
        <v>13.5</v>
      </c>
      <c r="P800" s="496">
        <v>11.6</v>
      </c>
      <c r="Q800" s="497">
        <v>0.54930555555555605</v>
      </c>
      <c r="R800" s="496"/>
      <c r="S800" s="514">
        <f t="shared" si="51"/>
        <v>2.9000000000000004</v>
      </c>
      <c r="T800" s="513">
        <f t="shared" si="47"/>
        <v>60</v>
      </c>
      <c r="U800" s="501" t="str">
        <f t="shared" si="52"/>
        <v/>
      </c>
      <c r="V800" s="503">
        <f t="shared" si="48"/>
        <v>60</v>
      </c>
      <c r="W800" s="514">
        <f t="shared" si="49"/>
        <v>13.5</v>
      </c>
      <c r="X800" s="628" t="str">
        <f t="shared" si="50"/>
        <v/>
      </c>
      <c r="AT800" s="254"/>
      <c r="AV800" s="216"/>
      <c r="AW800" s="332"/>
      <c r="AY800" s="255"/>
    </row>
    <row r="801" spans="2:51" x14ac:dyDescent="0.25">
      <c r="B801" s="332">
        <v>10.6</v>
      </c>
      <c r="C801" s="332">
        <v>77</v>
      </c>
      <c r="D801" s="332">
        <v>10.6</v>
      </c>
      <c r="E801" s="332">
        <v>5.4</v>
      </c>
      <c r="F801" s="332">
        <v>7.2</v>
      </c>
      <c r="G801" s="332">
        <v>294</v>
      </c>
      <c r="H801" s="332">
        <v>1004.5</v>
      </c>
      <c r="I801" s="332">
        <v>29295</v>
      </c>
      <c r="J801" s="332">
        <v>0</v>
      </c>
      <c r="K801" s="332">
        <v>2.5</v>
      </c>
      <c r="L801" s="332">
        <v>30</v>
      </c>
      <c r="M801" s="332">
        <v>80</v>
      </c>
      <c r="N801" s="496">
        <v>172.3</v>
      </c>
      <c r="O801" s="496">
        <v>13.5</v>
      </c>
      <c r="P801" s="496">
        <v>11.6</v>
      </c>
      <c r="Q801" s="497">
        <v>0.55000000000000004</v>
      </c>
      <c r="R801" s="496"/>
      <c r="S801" s="514">
        <f t="shared" si="51"/>
        <v>2.9000000000000004</v>
      </c>
      <c r="T801" s="513">
        <f t="shared" si="47"/>
        <v>60</v>
      </c>
      <c r="U801" s="501" t="str">
        <f t="shared" si="52"/>
        <v/>
      </c>
      <c r="V801" s="503">
        <f t="shared" si="48"/>
        <v>60</v>
      </c>
      <c r="W801" s="514">
        <f t="shared" si="49"/>
        <v>13.5</v>
      </c>
      <c r="X801" s="628" t="str">
        <f t="shared" si="50"/>
        <v/>
      </c>
      <c r="AT801" s="254"/>
      <c r="AV801" s="216"/>
      <c r="AW801" s="332"/>
      <c r="AY801" s="255"/>
    </row>
    <row r="802" spans="2:51" x14ac:dyDescent="0.25">
      <c r="B802" s="332">
        <v>10.6</v>
      </c>
      <c r="C802" s="332">
        <v>76</v>
      </c>
      <c r="D802" s="332">
        <v>10.6</v>
      </c>
      <c r="E802" s="332">
        <v>15.1</v>
      </c>
      <c r="F802" s="332">
        <v>20.2</v>
      </c>
      <c r="G802" s="332">
        <v>297</v>
      </c>
      <c r="H802" s="332">
        <v>1004.6</v>
      </c>
      <c r="I802" s="332">
        <v>31821</v>
      </c>
      <c r="J802" s="332">
        <v>0</v>
      </c>
      <c r="K802" s="332">
        <v>2.5</v>
      </c>
      <c r="L802" s="332">
        <v>30</v>
      </c>
      <c r="M802" s="332">
        <v>80</v>
      </c>
      <c r="N802" s="496">
        <v>172.3</v>
      </c>
      <c r="O802" s="496">
        <v>13.5</v>
      </c>
      <c r="P802" s="496">
        <v>11.7</v>
      </c>
      <c r="Q802" s="497">
        <v>0.55069444444444404</v>
      </c>
      <c r="R802" s="496"/>
      <c r="S802" s="514">
        <f t="shared" si="51"/>
        <v>2.9000000000000004</v>
      </c>
      <c r="T802" s="513">
        <f t="shared" si="47"/>
        <v>60</v>
      </c>
      <c r="U802" s="501" t="str">
        <f t="shared" si="52"/>
        <v/>
      </c>
      <c r="V802" s="503">
        <f t="shared" si="48"/>
        <v>60</v>
      </c>
      <c r="W802" s="514">
        <f t="shared" si="49"/>
        <v>13.5</v>
      </c>
      <c r="X802" s="628" t="str">
        <f t="shared" si="50"/>
        <v/>
      </c>
      <c r="AT802" s="254"/>
      <c r="AV802" s="216"/>
      <c r="AW802" s="332"/>
      <c r="AY802" s="255"/>
    </row>
    <row r="803" spans="2:51" x14ac:dyDescent="0.25">
      <c r="B803" s="332">
        <v>10.7</v>
      </c>
      <c r="C803" s="332">
        <v>76</v>
      </c>
      <c r="D803" s="332">
        <v>10.7</v>
      </c>
      <c r="E803" s="332">
        <v>10.4</v>
      </c>
      <c r="F803" s="332">
        <v>13</v>
      </c>
      <c r="G803" s="332">
        <v>259</v>
      </c>
      <c r="H803" s="332">
        <v>1004.7</v>
      </c>
      <c r="I803" s="332">
        <v>40563</v>
      </c>
      <c r="J803" s="332">
        <v>0</v>
      </c>
      <c r="K803" s="332">
        <v>2.5</v>
      </c>
      <c r="L803" s="332">
        <v>30</v>
      </c>
      <c r="M803" s="332">
        <v>80</v>
      </c>
      <c r="N803" s="496">
        <v>172.3</v>
      </c>
      <c r="O803" s="496">
        <v>13.6</v>
      </c>
      <c r="P803" s="496">
        <v>11.7</v>
      </c>
      <c r="Q803" s="497">
        <v>0.55138888888888904</v>
      </c>
      <c r="R803" s="496"/>
      <c r="S803" s="514">
        <f t="shared" si="51"/>
        <v>2.9000000000000004</v>
      </c>
      <c r="T803" s="513">
        <f t="shared" si="47"/>
        <v>60</v>
      </c>
      <c r="U803" s="501" t="str">
        <f t="shared" si="52"/>
        <v/>
      </c>
      <c r="V803" s="503">
        <f t="shared" si="48"/>
        <v>60</v>
      </c>
      <c r="W803" s="514">
        <f t="shared" si="49"/>
        <v>13.6</v>
      </c>
      <c r="X803" s="628" t="str">
        <f t="shared" si="50"/>
        <v/>
      </c>
      <c r="AT803" s="254"/>
      <c r="AV803" s="216"/>
      <c r="AW803" s="332"/>
      <c r="AY803" s="255"/>
    </row>
    <row r="804" spans="2:51" x14ac:dyDescent="0.25">
      <c r="B804" s="332">
        <v>10.7</v>
      </c>
      <c r="C804" s="332">
        <v>76</v>
      </c>
      <c r="D804" s="332">
        <v>10.7</v>
      </c>
      <c r="E804" s="332">
        <v>4</v>
      </c>
      <c r="F804" s="332">
        <v>5.4</v>
      </c>
      <c r="G804" s="332">
        <v>233</v>
      </c>
      <c r="H804" s="332">
        <v>1004.7</v>
      </c>
      <c r="I804" s="332">
        <v>48143</v>
      </c>
      <c r="J804" s="332">
        <v>0</v>
      </c>
      <c r="K804" s="332">
        <v>2.5</v>
      </c>
      <c r="L804" s="332">
        <v>30</v>
      </c>
      <c r="M804" s="332">
        <v>80</v>
      </c>
      <c r="N804" s="496">
        <v>172.3</v>
      </c>
      <c r="O804" s="496">
        <v>13.7</v>
      </c>
      <c r="P804" s="496">
        <v>11.7</v>
      </c>
      <c r="Q804" s="497">
        <v>0.55208333333333304</v>
      </c>
      <c r="R804" s="496"/>
      <c r="S804" s="514">
        <f t="shared" si="51"/>
        <v>3</v>
      </c>
      <c r="T804" s="513">
        <f t="shared" si="47"/>
        <v>60</v>
      </c>
      <c r="U804" s="501" t="str">
        <f t="shared" si="52"/>
        <v/>
      </c>
      <c r="V804" s="503">
        <f t="shared" si="48"/>
        <v>60</v>
      </c>
      <c r="W804" s="514">
        <f t="shared" si="49"/>
        <v>13.7</v>
      </c>
      <c r="X804" s="628" t="str">
        <f t="shared" si="50"/>
        <v/>
      </c>
      <c r="AT804" s="254"/>
      <c r="AV804" s="216"/>
      <c r="AW804" s="332"/>
      <c r="AY804" s="255"/>
    </row>
    <row r="805" spans="2:51" x14ac:dyDescent="0.25">
      <c r="B805" s="332">
        <v>10.8</v>
      </c>
      <c r="C805" s="332">
        <v>75</v>
      </c>
      <c r="D805" s="332">
        <v>10.8</v>
      </c>
      <c r="E805" s="332">
        <v>16.600000000000001</v>
      </c>
      <c r="F805" s="332">
        <v>22</v>
      </c>
      <c r="G805" s="332">
        <v>306</v>
      </c>
      <c r="H805" s="332">
        <v>1004.8</v>
      </c>
      <c r="I805" s="332">
        <v>34999</v>
      </c>
      <c r="J805" s="332">
        <v>0</v>
      </c>
      <c r="K805" s="332">
        <v>2.5</v>
      </c>
      <c r="L805" s="332">
        <v>30</v>
      </c>
      <c r="M805" s="332">
        <v>80</v>
      </c>
      <c r="N805" s="496">
        <v>172.3</v>
      </c>
      <c r="O805" s="496">
        <v>13.8</v>
      </c>
      <c r="P805" s="496">
        <v>11.8</v>
      </c>
      <c r="Q805" s="497">
        <v>0.55277777777777803</v>
      </c>
      <c r="R805" s="496"/>
      <c r="S805" s="514">
        <f t="shared" si="51"/>
        <v>3</v>
      </c>
      <c r="T805" s="513">
        <f t="shared" si="47"/>
        <v>60</v>
      </c>
      <c r="U805" s="501" t="str">
        <f t="shared" si="52"/>
        <v/>
      </c>
      <c r="V805" s="503">
        <f t="shared" si="48"/>
        <v>60</v>
      </c>
      <c r="W805" s="514">
        <f t="shared" si="49"/>
        <v>13.8</v>
      </c>
      <c r="X805" s="628" t="str">
        <f t="shared" si="50"/>
        <v/>
      </c>
      <c r="AT805" s="254"/>
      <c r="AV805" s="216"/>
      <c r="AW805" s="332"/>
      <c r="AY805" s="255"/>
    </row>
    <row r="806" spans="2:51" x14ac:dyDescent="0.25">
      <c r="B806" s="332">
        <v>10.9</v>
      </c>
      <c r="C806" s="332">
        <v>75</v>
      </c>
      <c r="D806" s="332">
        <v>10.9</v>
      </c>
      <c r="E806" s="332">
        <v>22</v>
      </c>
      <c r="F806" s="332">
        <v>33.1</v>
      </c>
      <c r="G806" s="332">
        <v>286</v>
      </c>
      <c r="H806" s="332">
        <v>1004.6</v>
      </c>
      <c r="I806" s="332">
        <v>34348</v>
      </c>
      <c r="J806" s="332">
        <v>0</v>
      </c>
      <c r="K806" s="332">
        <v>2.5</v>
      </c>
      <c r="L806" s="332">
        <v>30</v>
      </c>
      <c r="M806" s="332">
        <v>80</v>
      </c>
      <c r="N806" s="496">
        <v>172.3</v>
      </c>
      <c r="O806" s="496">
        <v>14</v>
      </c>
      <c r="P806" s="496">
        <v>11.9</v>
      </c>
      <c r="Q806" s="497">
        <v>0.55347222222222203</v>
      </c>
      <c r="R806" s="496"/>
      <c r="S806" s="514">
        <f t="shared" si="51"/>
        <v>3.0999999999999996</v>
      </c>
      <c r="T806" s="513">
        <f t="shared" si="47"/>
        <v>60</v>
      </c>
      <c r="U806" s="501" t="str">
        <f t="shared" si="52"/>
        <v/>
      </c>
      <c r="V806" s="503">
        <f t="shared" si="48"/>
        <v>60</v>
      </c>
      <c r="W806" s="514">
        <f t="shared" si="49"/>
        <v>14</v>
      </c>
      <c r="X806" s="628">
        <f t="shared" si="50"/>
        <v>60</v>
      </c>
      <c r="AT806" s="254"/>
      <c r="AV806" s="216"/>
      <c r="AW806" s="332"/>
      <c r="AY806" s="255"/>
    </row>
    <row r="807" spans="2:51" x14ac:dyDescent="0.25">
      <c r="B807" s="332">
        <v>10.9</v>
      </c>
      <c r="C807" s="332">
        <v>75</v>
      </c>
      <c r="D807" s="332">
        <v>10.9</v>
      </c>
      <c r="E807" s="332">
        <v>11.9</v>
      </c>
      <c r="F807" s="332">
        <v>16.600000000000001</v>
      </c>
      <c r="G807" s="332">
        <v>276</v>
      </c>
      <c r="H807" s="332">
        <v>1004.6</v>
      </c>
      <c r="I807" s="332">
        <v>34022</v>
      </c>
      <c r="J807" s="332">
        <v>0</v>
      </c>
      <c r="K807" s="332">
        <v>2.5</v>
      </c>
      <c r="L807" s="332">
        <v>30</v>
      </c>
      <c r="M807" s="332">
        <v>80</v>
      </c>
      <c r="N807" s="496">
        <v>172.3</v>
      </c>
      <c r="O807" s="496">
        <v>14.3</v>
      </c>
      <c r="P807" s="496">
        <v>12</v>
      </c>
      <c r="Q807" s="497">
        <v>0.55416666666666703</v>
      </c>
      <c r="R807" s="496"/>
      <c r="S807" s="514">
        <f t="shared" si="51"/>
        <v>3.4000000000000004</v>
      </c>
      <c r="T807" s="513">
        <f t="shared" si="47"/>
        <v>60</v>
      </c>
      <c r="U807" s="501" t="str">
        <f t="shared" si="52"/>
        <v/>
      </c>
      <c r="V807" s="503">
        <f t="shared" si="48"/>
        <v>60</v>
      </c>
      <c r="W807" s="514">
        <f t="shared" si="49"/>
        <v>14.3</v>
      </c>
      <c r="X807" s="628">
        <f t="shared" si="50"/>
        <v>60</v>
      </c>
      <c r="AT807" s="254"/>
      <c r="AV807" s="216"/>
      <c r="AW807" s="332"/>
      <c r="AY807" s="255"/>
    </row>
    <row r="808" spans="2:51" x14ac:dyDescent="0.25">
      <c r="B808" s="332">
        <v>10.9</v>
      </c>
      <c r="C808" s="332">
        <v>76</v>
      </c>
      <c r="D808" s="332">
        <v>10.9</v>
      </c>
      <c r="E808" s="332">
        <v>13.7</v>
      </c>
      <c r="F808" s="332">
        <v>20.2</v>
      </c>
      <c r="G808" s="332">
        <v>305</v>
      </c>
      <c r="H808" s="332">
        <v>1004.7</v>
      </c>
      <c r="I808" s="332">
        <v>33356</v>
      </c>
      <c r="J808" s="332">
        <v>0</v>
      </c>
      <c r="K808" s="332">
        <v>2.5</v>
      </c>
      <c r="L808" s="332">
        <v>30</v>
      </c>
      <c r="M808" s="332">
        <v>80</v>
      </c>
      <c r="N808" s="496">
        <v>172.3</v>
      </c>
      <c r="O808" s="496">
        <v>14.4</v>
      </c>
      <c r="P808" s="496">
        <v>12.1</v>
      </c>
      <c r="Q808" s="497">
        <v>0.55486111111111103</v>
      </c>
      <c r="R808" s="496"/>
      <c r="S808" s="514">
        <f t="shared" si="51"/>
        <v>3.5</v>
      </c>
      <c r="T808" s="513">
        <f t="shared" si="47"/>
        <v>60</v>
      </c>
      <c r="U808" s="501" t="str">
        <f t="shared" si="52"/>
        <v/>
      </c>
      <c r="V808" s="503">
        <f t="shared" si="48"/>
        <v>60</v>
      </c>
      <c r="W808" s="514">
        <f t="shared" si="49"/>
        <v>14.4</v>
      </c>
      <c r="X808" s="628">
        <f t="shared" si="50"/>
        <v>60</v>
      </c>
      <c r="AT808" s="254"/>
      <c r="AV808" s="216"/>
      <c r="AW808" s="332"/>
      <c r="AY808" s="255"/>
    </row>
    <row r="809" spans="2:51" x14ac:dyDescent="0.25">
      <c r="B809" s="332">
        <v>10.9</v>
      </c>
      <c r="C809" s="332">
        <v>75</v>
      </c>
      <c r="D809" s="332">
        <v>10.9</v>
      </c>
      <c r="E809" s="332">
        <v>12.2</v>
      </c>
      <c r="F809" s="332">
        <v>23.8</v>
      </c>
      <c r="G809" s="332">
        <v>276</v>
      </c>
      <c r="H809" s="332">
        <v>1004.6</v>
      </c>
      <c r="I809" s="332">
        <v>31868</v>
      </c>
      <c r="J809" s="332">
        <v>0</v>
      </c>
      <c r="K809" s="332">
        <v>2.5</v>
      </c>
      <c r="L809" s="332">
        <v>30</v>
      </c>
      <c r="M809" s="332">
        <v>80</v>
      </c>
      <c r="N809" s="496">
        <v>172.3</v>
      </c>
      <c r="O809" s="496">
        <v>14.6</v>
      </c>
      <c r="P809" s="496">
        <v>12.1</v>
      </c>
      <c r="Q809" s="497">
        <v>0.55555555555555602</v>
      </c>
      <c r="R809" s="496"/>
      <c r="S809" s="514">
        <f t="shared" si="51"/>
        <v>3.6999999999999993</v>
      </c>
      <c r="T809" s="513">
        <f t="shared" si="47"/>
        <v>60</v>
      </c>
      <c r="U809" s="501" t="str">
        <f t="shared" si="52"/>
        <v/>
      </c>
      <c r="V809" s="503">
        <f t="shared" si="48"/>
        <v>60</v>
      </c>
      <c r="W809" s="514">
        <f t="shared" si="49"/>
        <v>14.6</v>
      </c>
      <c r="X809" s="628">
        <f t="shared" si="50"/>
        <v>60</v>
      </c>
      <c r="AT809" s="254"/>
      <c r="AV809" s="216"/>
      <c r="AW809" s="332"/>
      <c r="AY809" s="255"/>
    </row>
    <row r="810" spans="2:51" x14ac:dyDescent="0.25">
      <c r="B810" s="332">
        <v>10.9</v>
      </c>
      <c r="C810" s="332">
        <v>76</v>
      </c>
      <c r="D810" s="332">
        <v>10.9</v>
      </c>
      <c r="E810" s="332">
        <v>7.2</v>
      </c>
      <c r="F810" s="332">
        <v>11.2</v>
      </c>
      <c r="G810" s="332">
        <v>194</v>
      </c>
      <c r="H810" s="332">
        <v>1004.4</v>
      </c>
      <c r="I810" s="332">
        <v>27311</v>
      </c>
      <c r="J810" s="332">
        <v>0</v>
      </c>
      <c r="K810" s="332">
        <v>2.5</v>
      </c>
      <c r="L810" s="332">
        <v>30</v>
      </c>
      <c r="M810" s="332">
        <v>80</v>
      </c>
      <c r="N810" s="496">
        <v>172.3</v>
      </c>
      <c r="O810" s="496">
        <v>14.7</v>
      </c>
      <c r="P810" s="496">
        <v>12.2</v>
      </c>
      <c r="Q810" s="497">
        <v>0.55625000000000002</v>
      </c>
      <c r="R810" s="496"/>
      <c r="S810" s="514">
        <f t="shared" si="51"/>
        <v>3.7999999999999989</v>
      </c>
      <c r="T810" s="513">
        <f t="shared" si="47"/>
        <v>60</v>
      </c>
      <c r="U810" s="501" t="str">
        <f t="shared" si="52"/>
        <v/>
      </c>
      <c r="V810" s="503">
        <f t="shared" si="48"/>
        <v>60</v>
      </c>
      <c r="W810" s="514">
        <f t="shared" si="49"/>
        <v>14.7</v>
      </c>
      <c r="X810" s="628">
        <f t="shared" si="50"/>
        <v>60</v>
      </c>
      <c r="AT810" s="254"/>
      <c r="AV810" s="216"/>
      <c r="AW810" s="332"/>
      <c r="AY810" s="255"/>
    </row>
    <row r="811" spans="2:51" x14ac:dyDescent="0.25">
      <c r="B811" s="332">
        <v>11</v>
      </c>
      <c r="C811" s="332">
        <v>76</v>
      </c>
      <c r="D811" s="332">
        <v>11</v>
      </c>
      <c r="E811" s="332">
        <v>10.8</v>
      </c>
      <c r="F811" s="332">
        <v>14.8</v>
      </c>
      <c r="G811" s="332">
        <v>274</v>
      </c>
      <c r="H811" s="332">
        <v>1004.6</v>
      </c>
      <c r="I811" s="332">
        <v>26706</v>
      </c>
      <c r="J811" s="332">
        <v>0</v>
      </c>
      <c r="K811" s="332">
        <v>2.5</v>
      </c>
      <c r="L811" s="332">
        <v>30</v>
      </c>
      <c r="M811" s="332">
        <v>80</v>
      </c>
      <c r="N811" s="496">
        <v>172.3</v>
      </c>
      <c r="O811" s="496">
        <v>14.8</v>
      </c>
      <c r="P811" s="496">
        <v>12.2</v>
      </c>
      <c r="Q811" s="497">
        <v>0.55694444444444402</v>
      </c>
      <c r="R811" s="496"/>
      <c r="S811" s="514">
        <f t="shared" si="51"/>
        <v>3.8000000000000007</v>
      </c>
      <c r="T811" s="513">
        <f t="shared" si="47"/>
        <v>60</v>
      </c>
      <c r="U811" s="501" t="str">
        <f t="shared" si="52"/>
        <v/>
      </c>
      <c r="V811" s="503">
        <f t="shared" si="48"/>
        <v>60</v>
      </c>
      <c r="W811" s="514">
        <f t="shared" si="49"/>
        <v>14.8</v>
      </c>
      <c r="X811" s="628">
        <f t="shared" si="50"/>
        <v>60</v>
      </c>
      <c r="AT811" s="254"/>
      <c r="AV811" s="216"/>
      <c r="AW811" s="332"/>
      <c r="AY811" s="255"/>
    </row>
    <row r="812" spans="2:51" x14ac:dyDescent="0.25">
      <c r="B812" s="332">
        <v>11</v>
      </c>
      <c r="C812" s="332">
        <v>76</v>
      </c>
      <c r="D812" s="332">
        <v>11</v>
      </c>
      <c r="E812" s="332">
        <v>18.399999999999999</v>
      </c>
      <c r="F812" s="332">
        <v>23.8</v>
      </c>
      <c r="G812" s="332">
        <v>276</v>
      </c>
      <c r="H812" s="332">
        <v>1004.7</v>
      </c>
      <c r="I812" s="332">
        <v>27202</v>
      </c>
      <c r="J812" s="332">
        <v>0</v>
      </c>
      <c r="K812" s="332">
        <v>2.5</v>
      </c>
      <c r="L812" s="332">
        <v>30</v>
      </c>
      <c r="M812" s="332">
        <v>80</v>
      </c>
      <c r="N812" s="496">
        <v>172.3</v>
      </c>
      <c r="O812" s="496">
        <v>14.8</v>
      </c>
      <c r="P812" s="496">
        <v>12.3</v>
      </c>
      <c r="Q812" s="497">
        <v>0.55763888888888902</v>
      </c>
      <c r="R812" s="496"/>
      <c r="S812" s="514">
        <f t="shared" si="51"/>
        <v>3.8000000000000007</v>
      </c>
      <c r="T812" s="513">
        <f t="shared" si="47"/>
        <v>60</v>
      </c>
      <c r="U812" s="501" t="str">
        <f t="shared" si="52"/>
        <v/>
      </c>
      <c r="V812" s="503">
        <f t="shared" si="48"/>
        <v>60</v>
      </c>
      <c r="W812" s="514">
        <f t="shared" si="49"/>
        <v>14.8</v>
      </c>
      <c r="X812" s="628">
        <f t="shared" si="50"/>
        <v>60</v>
      </c>
      <c r="AT812" s="254"/>
      <c r="AV812" s="216"/>
      <c r="AW812" s="332"/>
      <c r="AY812" s="255"/>
    </row>
    <row r="813" spans="2:51" x14ac:dyDescent="0.25">
      <c r="B813" s="332">
        <v>11</v>
      </c>
      <c r="C813" s="332">
        <v>76</v>
      </c>
      <c r="D813" s="332">
        <v>11</v>
      </c>
      <c r="E813" s="332">
        <v>19.100000000000001</v>
      </c>
      <c r="F813" s="332">
        <v>31.3</v>
      </c>
      <c r="G813" s="332">
        <v>247</v>
      </c>
      <c r="H813" s="332">
        <v>1004.6</v>
      </c>
      <c r="I813" s="332">
        <v>24784</v>
      </c>
      <c r="J813" s="332">
        <v>0</v>
      </c>
      <c r="K813" s="332">
        <v>2.5</v>
      </c>
      <c r="L813" s="332">
        <v>30</v>
      </c>
      <c r="M813" s="332">
        <v>80</v>
      </c>
      <c r="N813" s="496">
        <v>172.3</v>
      </c>
      <c r="O813" s="496">
        <v>14.8</v>
      </c>
      <c r="P813" s="496">
        <v>12.3</v>
      </c>
      <c r="Q813" s="497">
        <v>0.55833333333333302</v>
      </c>
      <c r="R813" s="496"/>
      <c r="S813" s="514">
        <f t="shared" si="51"/>
        <v>3.8000000000000007</v>
      </c>
      <c r="T813" s="513">
        <f t="shared" si="47"/>
        <v>60</v>
      </c>
      <c r="U813" s="501" t="str">
        <f t="shared" si="52"/>
        <v/>
      </c>
      <c r="V813" s="503">
        <f t="shared" si="48"/>
        <v>60</v>
      </c>
      <c r="W813" s="514">
        <f t="shared" si="49"/>
        <v>14.8</v>
      </c>
      <c r="X813" s="628">
        <f t="shared" si="50"/>
        <v>60</v>
      </c>
      <c r="AT813" s="254"/>
      <c r="AV813" s="216"/>
      <c r="AW813" s="332"/>
      <c r="AY813" s="255"/>
    </row>
    <row r="814" spans="2:51" x14ac:dyDescent="0.25">
      <c r="B814" s="332">
        <v>11</v>
      </c>
      <c r="C814" s="332">
        <v>76</v>
      </c>
      <c r="D814" s="332">
        <v>11</v>
      </c>
      <c r="E814" s="332">
        <v>7.9</v>
      </c>
      <c r="F814" s="332">
        <v>13</v>
      </c>
      <c r="G814" s="332">
        <v>311</v>
      </c>
      <c r="H814" s="332">
        <v>1004.7</v>
      </c>
      <c r="I814" s="332">
        <v>21204</v>
      </c>
      <c r="J814" s="332">
        <v>0</v>
      </c>
      <c r="K814" s="332">
        <v>2.5</v>
      </c>
      <c r="L814" s="332">
        <v>30</v>
      </c>
      <c r="M814" s="332">
        <v>80</v>
      </c>
      <c r="N814" s="496">
        <v>172.3</v>
      </c>
      <c r="O814" s="496">
        <v>14.8</v>
      </c>
      <c r="P814" s="496">
        <v>12.3</v>
      </c>
      <c r="Q814" s="497">
        <v>0.55902777777777801</v>
      </c>
      <c r="R814" s="496"/>
      <c r="S814" s="514">
        <f t="shared" si="51"/>
        <v>3.8000000000000007</v>
      </c>
      <c r="T814" s="513">
        <f t="shared" si="47"/>
        <v>60</v>
      </c>
      <c r="U814" s="501" t="str">
        <f t="shared" si="52"/>
        <v/>
      </c>
      <c r="V814" s="503">
        <f t="shared" si="48"/>
        <v>60</v>
      </c>
      <c r="W814" s="514">
        <f t="shared" si="49"/>
        <v>14.8</v>
      </c>
      <c r="X814" s="628">
        <f t="shared" si="50"/>
        <v>60</v>
      </c>
      <c r="AT814" s="254"/>
      <c r="AV814" s="216"/>
      <c r="AW814" s="332"/>
      <c r="AY814" s="255"/>
    </row>
    <row r="815" spans="2:51" x14ac:dyDescent="0.25">
      <c r="B815" s="332">
        <v>11</v>
      </c>
      <c r="C815" s="332">
        <v>76</v>
      </c>
      <c r="D815" s="332">
        <v>11</v>
      </c>
      <c r="E815" s="332">
        <v>10.8</v>
      </c>
      <c r="F815" s="332">
        <v>14.8</v>
      </c>
      <c r="G815" s="332">
        <v>278</v>
      </c>
      <c r="H815" s="332">
        <v>1004.7</v>
      </c>
      <c r="I815" s="332">
        <v>18290</v>
      </c>
      <c r="J815" s="332">
        <v>0</v>
      </c>
      <c r="K815" s="332">
        <v>2.5</v>
      </c>
      <c r="L815" s="332">
        <v>30</v>
      </c>
      <c r="M815" s="332">
        <v>80</v>
      </c>
      <c r="N815" s="496">
        <v>172.3</v>
      </c>
      <c r="O815" s="496">
        <v>14.8</v>
      </c>
      <c r="P815" s="496">
        <v>12.3</v>
      </c>
      <c r="Q815" s="497">
        <v>0.55972222222222201</v>
      </c>
      <c r="R815" s="496"/>
      <c r="S815" s="514">
        <f t="shared" si="51"/>
        <v>3.8000000000000007</v>
      </c>
      <c r="T815" s="513">
        <f t="shared" si="47"/>
        <v>60</v>
      </c>
      <c r="U815" s="501" t="str">
        <f t="shared" si="52"/>
        <v/>
      </c>
      <c r="V815" s="503">
        <f t="shared" si="48"/>
        <v>60</v>
      </c>
      <c r="W815" s="514">
        <f t="shared" si="49"/>
        <v>14.8</v>
      </c>
      <c r="X815" s="628">
        <f t="shared" si="50"/>
        <v>60</v>
      </c>
      <c r="AT815" s="254"/>
      <c r="AV815" s="216"/>
      <c r="AW815" s="332"/>
      <c r="AY815" s="255"/>
    </row>
    <row r="816" spans="2:51" x14ac:dyDescent="0.25">
      <c r="B816" s="332">
        <v>11</v>
      </c>
      <c r="C816" s="332">
        <v>76</v>
      </c>
      <c r="D816" s="332">
        <v>11</v>
      </c>
      <c r="E816" s="332">
        <v>9.6999999999999993</v>
      </c>
      <c r="F816" s="332">
        <v>11.2</v>
      </c>
      <c r="G816" s="332">
        <v>274</v>
      </c>
      <c r="H816" s="332">
        <v>1004.7</v>
      </c>
      <c r="I816" s="332">
        <v>16213</v>
      </c>
      <c r="J816" s="332">
        <v>0</v>
      </c>
      <c r="K816" s="332">
        <v>2.5</v>
      </c>
      <c r="L816" s="332">
        <v>30</v>
      </c>
      <c r="M816" s="332">
        <v>80</v>
      </c>
      <c r="N816" s="496">
        <v>172.3</v>
      </c>
      <c r="O816" s="496">
        <v>14.8</v>
      </c>
      <c r="P816" s="496">
        <v>12.3</v>
      </c>
      <c r="Q816" s="497">
        <v>0.56041666666666701</v>
      </c>
      <c r="R816" s="496"/>
      <c r="S816" s="514">
        <f t="shared" si="51"/>
        <v>3.8000000000000007</v>
      </c>
      <c r="T816" s="513">
        <f t="shared" si="47"/>
        <v>60</v>
      </c>
      <c r="U816" s="501" t="str">
        <f t="shared" si="52"/>
        <v/>
      </c>
      <c r="V816" s="503">
        <f t="shared" si="48"/>
        <v>60</v>
      </c>
      <c r="W816" s="514">
        <f t="shared" si="49"/>
        <v>14.8</v>
      </c>
      <c r="X816" s="628">
        <f t="shared" si="50"/>
        <v>60</v>
      </c>
      <c r="AT816" s="254"/>
      <c r="AV816" s="216"/>
      <c r="AW816" s="332"/>
      <c r="AY816" s="255"/>
    </row>
    <row r="817" spans="2:51" x14ac:dyDescent="0.25">
      <c r="B817" s="332">
        <v>11</v>
      </c>
      <c r="C817" s="332">
        <v>76</v>
      </c>
      <c r="D817" s="332">
        <v>11</v>
      </c>
      <c r="E817" s="332">
        <v>7.2</v>
      </c>
      <c r="F817" s="332">
        <v>9.4</v>
      </c>
      <c r="G817" s="332">
        <v>278</v>
      </c>
      <c r="H817" s="332">
        <v>1004.7</v>
      </c>
      <c r="I817" s="332">
        <v>15546</v>
      </c>
      <c r="J817" s="332">
        <v>0</v>
      </c>
      <c r="K817" s="332">
        <v>2.5</v>
      </c>
      <c r="L817" s="332">
        <v>30</v>
      </c>
      <c r="M817" s="332">
        <v>80</v>
      </c>
      <c r="N817" s="496">
        <v>172.3</v>
      </c>
      <c r="O817" s="496">
        <v>14.8</v>
      </c>
      <c r="P817" s="496">
        <v>12.3</v>
      </c>
      <c r="Q817" s="497">
        <v>0.56111111111111101</v>
      </c>
      <c r="R817" s="496"/>
      <c r="S817" s="514">
        <f t="shared" si="51"/>
        <v>3.8000000000000007</v>
      </c>
      <c r="T817" s="513">
        <f t="shared" si="47"/>
        <v>60</v>
      </c>
      <c r="U817" s="501" t="str">
        <f t="shared" si="52"/>
        <v/>
      </c>
      <c r="V817" s="503">
        <f t="shared" si="48"/>
        <v>60</v>
      </c>
      <c r="W817" s="514">
        <f t="shared" si="49"/>
        <v>14.8</v>
      </c>
      <c r="X817" s="628">
        <f t="shared" si="50"/>
        <v>60</v>
      </c>
      <c r="AT817" s="254"/>
      <c r="AV817" s="216"/>
      <c r="AW817" s="332"/>
      <c r="AY817" s="255"/>
    </row>
    <row r="818" spans="2:51" x14ac:dyDescent="0.25">
      <c r="B818" s="332">
        <v>10.9</v>
      </c>
      <c r="C818" s="332">
        <v>75</v>
      </c>
      <c r="D818" s="332">
        <v>10.9</v>
      </c>
      <c r="E818" s="332">
        <v>6.5</v>
      </c>
      <c r="F818" s="332">
        <v>7.2</v>
      </c>
      <c r="G818" s="332">
        <v>310</v>
      </c>
      <c r="H818" s="332">
        <v>1004.6</v>
      </c>
      <c r="I818" s="332">
        <v>14725</v>
      </c>
      <c r="J818" s="332">
        <v>0</v>
      </c>
      <c r="K818" s="332">
        <v>2.5</v>
      </c>
      <c r="L818" s="332">
        <v>30</v>
      </c>
      <c r="M818" s="332">
        <v>80</v>
      </c>
      <c r="N818" s="496">
        <v>172.3</v>
      </c>
      <c r="O818" s="496">
        <v>14.7</v>
      </c>
      <c r="P818" s="496">
        <v>12.3</v>
      </c>
      <c r="Q818" s="497">
        <v>0.561805555555556</v>
      </c>
      <c r="R818" s="496"/>
      <c r="S818" s="514">
        <f t="shared" si="51"/>
        <v>3.7999999999999989</v>
      </c>
      <c r="T818" s="513">
        <f t="shared" ref="T818:T881" si="53">IF(I818&gt;4000,60,"")</f>
        <v>60</v>
      </c>
      <c r="U818" s="501" t="str">
        <f t="shared" si="52"/>
        <v/>
      </c>
      <c r="V818" s="503">
        <f t="shared" ref="V818:V881" si="54">IF(O818&gt;B818+2,60,"")</f>
        <v>60</v>
      </c>
      <c r="W818" s="514">
        <f t="shared" ref="W818:W881" si="55">MAX(O818:P818)</f>
        <v>14.7</v>
      </c>
      <c r="X818" s="628">
        <f t="shared" ref="X818:X881" si="56">IF(W818&gt;B818+3,60,"")</f>
        <v>60</v>
      </c>
      <c r="AT818" s="254"/>
      <c r="AV818" s="216"/>
      <c r="AW818" s="332"/>
      <c r="AY818" s="255"/>
    </row>
    <row r="819" spans="2:51" x14ac:dyDescent="0.25">
      <c r="B819" s="332">
        <v>10.9</v>
      </c>
      <c r="C819" s="332">
        <v>75</v>
      </c>
      <c r="D819" s="332">
        <v>10.9</v>
      </c>
      <c r="E819" s="332">
        <v>5.4</v>
      </c>
      <c r="F819" s="332">
        <v>7.2</v>
      </c>
      <c r="G819" s="332">
        <v>297</v>
      </c>
      <c r="H819" s="332">
        <v>1004.8</v>
      </c>
      <c r="I819" s="332">
        <v>14446</v>
      </c>
      <c r="J819" s="332">
        <v>0</v>
      </c>
      <c r="K819" s="332">
        <v>2.5</v>
      </c>
      <c r="L819" s="332">
        <v>30</v>
      </c>
      <c r="M819" s="332">
        <v>80</v>
      </c>
      <c r="N819" s="496">
        <v>172.3</v>
      </c>
      <c r="O819" s="496">
        <v>14.6</v>
      </c>
      <c r="P819" s="496">
        <v>12.2</v>
      </c>
      <c r="Q819" s="497">
        <v>0.5625</v>
      </c>
      <c r="R819" s="496"/>
      <c r="S819" s="514">
        <f t="shared" si="51"/>
        <v>3.6999999999999993</v>
      </c>
      <c r="T819" s="513">
        <f t="shared" si="53"/>
        <v>60</v>
      </c>
      <c r="U819" s="501" t="str">
        <f t="shared" si="52"/>
        <v/>
      </c>
      <c r="V819" s="503">
        <f t="shared" si="54"/>
        <v>60</v>
      </c>
      <c r="W819" s="514">
        <f t="shared" si="55"/>
        <v>14.6</v>
      </c>
      <c r="X819" s="628">
        <f t="shared" si="56"/>
        <v>60</v>
      </c>
      <c r="AT819" s="254"/>
      <c r="AV819" s="216"/>
      <c r="AW819" s="332"/>
      <c r="AY819" s="255"/>
    </row>
    <row r="820" spans="2:51" x14ac:dyDescent="0.25">
      <c r="B820" s="332">
        <v>10.8</v>
      </c>
      <c r="C820" s="332">
        <v>75</v>
      </c>
      <c r="D820" s="332">
        <v>10.8</v>
      </c>
      <c r="E820" s="332">
        <v>9.6999999999999993</v>
      </c>
      <c r="F820" s="332">
        <v>14.8</v>
      </c>
      <c r="G820" s="332">
        <v>212</v>
      </c>
      <c r="H820" s="332">
        <v>1004.5</v>
      </c>
      <c r="I820" s="332">
        <v>15546</v>
      </c>
      <c r="J820" s="332">
        <v>0</v>
      </c>
      <c r="K820" s="332">
        <v>2.5</v>
      </c>
      <c r="L820" s="332">
        <v>30</v>
      </c>
      <c r="M820" s="332">
        <v>80</v>
      </c>
      <c r="N820" s="496">
        <v>172.3</v>
      </c>
      <c r="O820" s="496">
        <v>14.5</v>
      </c>
      <c r="P820" s="496">
        <v>12.2</v>
      </c>
      <c r="Q820" s="497">
        <v>0.563194444444444</v>
      </c>
      <c r="R820" s="496"/>
      <c r="S820" s="514">
        <f t="shared" si="51"/>
        <v>3.6999999999999993</v>
      </c>
      <c r="T820" s="513">
        <f t="shared" si="53"/>
        <v>60</v>
      </c>
      <c r="U820" s="501" t="str">
        <f t="shared" si="52"/>
        <v/>
      </c>
      <c r="V820" s="503">
        <f t="shared" si="54"/>
        <v>60</v>
      </c>
      <c r="W820" s="514">
        <f t="shared" si="55"/>
        <v>14.5</v>
      </c>
      <c r="X820" s="628">
        <f t="shared" si="56"/>
        <v>60</v>
      </c>
      <c r="AT820" s="254"/>
      <c r="AV820" s="216"/>
      <c r="AW820" s="332"/>
      <c r="AY820" s="255"/>
    </row>
    <row r="821" spans="2:51" x14ac:dyDescent="0.25">
      <c r="B821" s="332">
        <v>10.8</v>
      </c>
      <c r="C821" s="332">
        <v>74</v>
      </c>
      <c r="D821" s="332">
        <v>10.8</v>
      </c>
      <c r="E821" s="332">
        <v>7.2</v>
      </c>
      <c r="F821" s="332">
        <v>11.2</v>
      </c>
      <c r="G821" s="332">
        <v>296</v>
      </c>
      <c r="H821" s="332">
        <v>1004.6</v>
      </c>
      <c r="I821" s="332">
        <v>16926</v>
      </c>
      <c r="J821" s="332">
        <v>0</v>
      </c>
      <c r="K821" s="332">
        <v>2.5</v>
      </c>
      <c r="L821" s="332">
        <v>30</v>
      </c>
      <c r="M821" s="332">
        <v>80</v>
      </c>
      <c r="N821" s="496">
        <v>172.3</v>
      </c>
      <c r="O821" s="496">
        <v>14.3</v>
      </c>
      <c r="P821" s="496">
        <v>12.2</v>
      </c>
      <c r="Q821" s="497">
        <v>0.56388888888888899</v>
      </c>
      <c r="R821" s="496"/>
      <c r="S821" s="514">
        <f t="shared" si="51"/>
        <v>3.5</v>
      </c>
      <c r="T821" s="513">
        <f t="shared" si="53"/>
        <v>60</v>
      </c>
      <c r="U821" s="501" t="str">
        <f t="shared" si="52"/>
        <v/>
      </c>
      <c r="V821" s="503">
        <f t="shared" si="54"/>
        <v>60</v>
      </c>
      <c r="W821" s="514">
        <f t="shared" si="55"/>
        <v>14.3</v>
      </c>
      <c r="X821" s="628">
        <f t="shared" si="56"/>
        <v>60</v>
      </c>
      <c r="AT821" s="254"/>
      <c r="AV821" s="216"/>
      <c r="AW821" s="332"/>
      <c r="AY821" s="255"/>
    </row>
    <row r="822" spans="2:51" x14ac:dyDescent="0.25">
      <c r="B822" s="332">
        <v>10.8</v>
      </c>
      <c r="C822" s="332">
        <v>75</v>
      </c>
      <c r="D822" s="332">
        <v>10.8</v>
      </c>
      <c r="E822" s="332">
        <v>5.4</v>
      </c>
      <c r="F822" s="332">
        <v>7.2</v>
      </c>
      <c r="G822" s="332">
        <v>263</v>
      </c>
      <c r="H822" s="332">
        <v>1004.7</v>
      </c>
      <c r="I822" s="332">
        <v>17251</v>
      </c>
      <c r="J822" s="332">
        <v>0</v>
      </c>
      <c r="K822" s="332">
        <v>2.5</v>
      </c>
      <c r="L822" s="332">
        <v>30</v>
      </c>
      <c r="M822" s="332">
        <v>80</v>
      </c>
      <c r="N822" s="496">
        <v>172.3</v>
      </c>
      <c r="O822" s="496">
        <v>14.2</v>
      </c>
      <c r="P822" s="496">
        <v>12.1</v>
      </c>
      <c r="Q822" s="497">
        <v>0.56458333333333299</v>
      </c>
      <c r="R822" s="496"/>
      <c r="S822" s="514">
        <f t="shared" si="51"/>
        <v>3.3999999999999986</v>
      </c>
      <c r="T822" s="513">
        <f t="shared" si="53"/>
        <v>60</v>
      </c>
      <c r="U822" s="501" t="str">
        <f t="shared" si="52"/>
        <v/>
      </c>
      <c r="V822" s="503">
        <f t="shared" si="54"/>
        <v>60</v>
      </c>
      <c r="W822" s="514">
        <f t="shared" si="55"/>
        <v>14.2</v>
      </c>
      <c r="X822" s="628">
        <f t="shared" si="56"/>
        <v>60</v>
      </c>
      <c r="AT822" s="254"/>
      <c r="AV822" s="216"/>
      <c r="AW822" s="332"/>
      <c r="AY822" s="255"/>
    </row>
    <row r="823" spans="2:51" x14ac:dyDescent="0.25">
      <c r="B823" s="332">
        <v>10.8</v>
      </c>
      <c r="C823" s="332">
        <v>75</v>
      </c>
      <c r="D823" s="332">
        <v>10.8</v>
      </c>
      <c r="E823" s="332">
        <v>6.1</v>
      </c>
      <c r="F823" s="332">
        <v>7.2</v>
      </c>
      <c r="G823" s="332">
        <v>248</v>
      </c>
      <c r="H823" s="332">
        <v>1004.6</v>
      </c>
      <c r="I823" s="332">
        <v>16972</v>
      </c>
      <c r="J823" s="332">
        <v>0</v>
      </c>
      <c r="K823" s="332">
        <v>2.5</v>
      </c>
      <c r="L823" s="332">
        <v>30</v>
      </c>
      <c r="M823" s="332">
        <v>80</v>
      </c>
      <c r="N823" s="496">
        <v>172.3</v>
      </c>
      <c r="O823" s="496">
        <v>14</v>
      </c>
      <c r="P823" s="496">
        <v>12.1</v>
      </c>
      <c r="Q823" s="497">
        <v>0.56527777777777799</v>
      </c>
      <c r="R823" s="496"/>
      <c r="S823" s="514">
        <f t="shared" si="51"/>
        <v>3.1999999999999993</v>
      </c>
      <c r="T823" s="513">
        <f t="shared" si="53"/>
        <v>60</v>
      </c>
      <c r="U823" s="501" t="str">
        <f t="shared" si="52"/>
        <v/>
      </c>
      <c r="V823" s="503">
        <f t="shared" si="54"/>
        <v>60</v>
      </c>
      <c r="W823" s="514">
        <f t="shared" si="55"/>
        <v>14</v>
      </c>
      <c r="X823" s="628">
        <f t="shared" si="56"/>
        <v>60</v>
      </c>
      <c r="AT823" s="254"/>
      <c r="AV823" s="216"/>
      <c r="AW823" s="332"/>
      <c r="AY823" s="255"/>
    </row>
    <row r="824" spans="2:51" x14ac:dyDescent="0.25">
      <c r="B824" s="332">
        <v>10.8</v>
      </c>
      <c r="C824" s="332">
        <v>75</v>
      </c>
      <c r="D824" s="332">
        <v>10.8</v>
      </c>
      <c r="E824" s="332">
        <v>4.7</v>
      </c>
      <c r="F824" s="332">
        <v>5.4</v>
      </c>
      <c r="G824" s="332">
        <v>291</v>
      </c>
      <c r="H824" s="332">
        <v>1004.7</v>
      </c>
      <c r="I824" s="332">
        <v>17577</v>
      </c>
      <c r="J824" s="332">
        <v>0</v>
      </c>
      <c r="K824" s="332">
        <v>2.5</v>
      </c>
      <c r="L824" s="332">
        <v>30</v>
      </c>
      <c r="M824" s="332">
        <v>80</v>
      </c>
      <c r="N824" s="496">
        <v>172.3</v>
      </c>
      <c r="O824" s="496">
        <v>13.9</v>
      </c>
      <c r="P824" s="496">
        <v>12</v>
      </c>
      <c r="Q824" s="497">
        <v>0.56597222222222199</v>
      </c>
      <c r="R824" s="496"/>
      <c r="S824" s="514">
        <f t="shared" si="51"/>
        <v>3.0999999999999996</v>
      </c>
      <c r="T824" s="513">
        <f t="shared" si="53"/>
        <v>60</v>
      </c>
      <c r="U824" s="501" t="str">
        <f t="shared" si="52"/>
        <v/>
      </c>
      <c r="V824" s="503">
        <f t="shared" si="54"/>
        <v>60</v>
      </c>
      <c r="W824" s="514">
        <f t="shared" si="55"/>
        <v>13.9</v>
      </c>
      <c r="X824" s="628">
        <f t="shared" si="56"/>
        <v>60</v>
      </c>
      <c r="AT824" s="254"/>
      <c r="AV824" s="216"/>
      <c r="AW824" s="332"/>
      <c r="AY824" s="255"/>
    </row>
    <row r="825" spans="2:51" x14ac:dyDescent="0.25">
      <c r="B825" s="332">
        <v>10.8</v>
      </c>
      <c r="C825" s="332">
        <v>75</v>
      </c>
      <c r="D825" s="332">
        <v>10.8</v>
      </c>
      <c r="E825" s="332">
        <v>4</v>
      </c>
      <c r="F825" s="332">
        <v>5.4</v>
      </c>
      <c r="G825" s="332">
        <v>288</v>
      </c>
      <c r="H825" s="332">
        <v>1004.3</v>
      </c>
      <c r="I825" s="332">
        <v>17530</v>
      </c>
      <c r="J825" s="332">
        <v>0</v>
      </c>
      <c r="K825" s="332">
        <v>2.5</v>
      </c>
      <c r="L825" s="332">
        <v>30</v>
      </c>
      <c r="M825" s="332">
        <v>80</v>
      </c>
      <c r="N825" s="496">
        <v>172.3</v>
      </c>
      <c r="O825" s="496">
        <v>13.9</v>
      </c>
      <c r="P825" s="496">
        <v>11.9</v>
      </c>
      <c r="Q825" s="497">
        <v>0.56666666666666698</v>
      </c>
      <c r="R825" s="496"/>
      <c r="S825" s="514">
        <f t="shared" si="51"/>
        <v>3.0999999999999996</v>
      </c>
      <c r="T825" s="513">
        <f t="shared" si="53"/>
        <v>60</v>
      </c>
      <c r="U825" s="501" t="str">
        <f t="shared" si="52"/>
        <v/>
      </c>
      <c r="V825" s="503">
        <f t="shared" si="54"/>
        <v>60</v>
      </c>
      <c r="W825" s="514">
        <f t="shared" si="55"/>
        <v>13.9</v>
      </c>
      <c r="X825" s="628">
        <f t="shared" si="56"/>
        <v>60</v>
      </c>
      <c r="AT825" s="254"/>
      <c r="AV825" s="216"/>
      <c r="AW825" s="332"/>
      <c r="AY825" s="255"/>
    </row>
    <row r="826" spans="2:51" x14ac:dyDescent="0.25">
      <c r="B826" s="332">
        <v>10.8</v>
      </c>
      <c r="C826" s="332">
        <v>75</v>
      </c>
      <c r="D826" s="332">
        <v>10.8</v>
      </c>
      <c r="E826" s="332">
        <v>5</v>
      </c>
      <c r="F826" s="332">
        <v>9.4</v>
      </c>
      <c r="G826" s="332">
        <v>306</v>
      </c>
      <c r="H826" s="332">
        <v>1004.3</v>
      </c>
      <c r="I826" s="332">
        <v>15438</v>
      </c>
      <c r="J826" s="332">
        <v>0</v>
      </c>
      <c r="K826" s="332">
        <v>2.5</v>
      </c>
      <c r="L826" s="332">
        <v>30</v>
      </c>
      <c r="M826" s="332">
        <v>80</v>
      </c>
      <c r="N826" s="496">
        <v>172.3</v>
      </c>
      <c r="O826" s="496">
        <v>13.8</v>
      </c>
      <c r="P826" s="496">
        <v>11.9</v>
      </c>
      <c r="Q826" s="497">
        <v>0.56736111111111098</v>
      </c>
      <c r="R826" s="496"/>
      <c r="S826" s="514">
        <f t="shared" si="51"/>
        <v>3</v>
      </c>
      <c r="T826" s="513">
        <f t="shared" si="53"/>
        <v>60</v>
      </c>
      <c r="U826" s="501" t="str">
        <f t="shared" si="52"/>
        <v/>
      </c>
      <c r="V826" s="503">
        <f t="shared" si="54"/>
        <v>60</v>
      </c>
      <c r="W826" s="514">
        <f t="shared" si="55"/>
        <v>13.8</v>
      </c>
      <c r="X826" s="628" t="str">
        <f t="shared" si="56"/>
        <v/>
      </c>
      <c r="AT826" s="254"/>
      <c r="AV826" s="216"/>
      <c r="AW826" s="332"/>
      <c r="AY826" s="255"/>
    </row>
    <row r="827" spans="2:51" x14ac:dyDescent="0.25">
      <c r="B827" s="332">
        <v>10.8</v>
      </c>
      <c r="C827" s="332">
        <v>75</v>
      </c>
      <c r="D827" s="332">
        <v>10.8</v>
      </c>
      <c r="E827" s="332">
        <v>6.5</v>
      </c>
      <c r="F827" s="332">
        <v>9.4</v>
      </c>
      <c r="G827" s="332">
        <v>288</v>
      </c>
      <c r="H827" s="332">
        <v>1004.5</v>
      </c>
      <c r="I827" s="332">
        <v>14012</v>
      </c>
      <c r="J827" s="332">
        <v>0</v>
      </c>
      <c r="K827" s="332">
        <v>2.5</v>
      </c>
      <c r="L827" s="332">
        <v>30</v>
      </c>
      <c r="M827" s="332">
        <v>80</v>
      </c>
      <c r="N827" s="496">
        <v>172.3</v>
      </c>
      <c r="O827" s="496">
        <v>13.7</v>
      </c>
      <c r="P827" s="496">
        <v>11.9</v>
      </c>
      <c r="Q827" s="497">
        <v>0.56805555555555598</v>
      </c>
      <c r="R827" s="496"/>
      <c r="S827" s="514">
        <f t="shared" si="51"/>
        <v>2.8999999999999986</v>
      </c>
      <c r="T827" s="513">
        <f t="shared" si="53"/>
        <v>60</v>
      </c>
      <c r="U827" s="501" t="str">
        <f t="shared" si="52"/>
        <v/>
      </c>
      <c r="V827" s="503">
        <f t="shared" si="54"/>
        <v>60</v>
      </c>
      <c r="W827" s="514">
        <f t="shared" si="55"/>
        <v>13.7</v>
      </c>
      <c r="X827" s="628" t="str">
        <f t="shared" si="56"/>
        <v/>
      </c>
      <c r="AT827" s="254"/>
      <c r="AV827" s="216"/>
      <c r="AW827" s="332"/>
      <c r="AY827" s="255"/>
    </row>
    <row r="828" spans="2:51" x14ac:dyDescent="0.25">
      <c r="B828" s="332">
        <v>10.8</v>
      </c>
      <c r="C828" s="332">
        <v>75</v>
      </c>
      <c r="D828" s="332">
        <v>10.8</v>
      </c>
      <c r="E828" s="332">
        <v>5.8</v>
      </c>
      <c r="F828" s="332">
        <v>7.2</v>
      </c>
      <c r="G828" s="332">
        <v>275</v>
      </c>
      <c r="H828" s="332">
        <v>1004.6</v>
      </c>
      <c r="I828" s="332">
        <v>14275</v>
      </c>
      <c r="J828" s="332">
        <v>0</v>
      </c>
      <c r="K828" s="332">
        <v>2.5</v>
      </c>
      <c r="L828" s="332">
        <v>30</v>
      </c>
      <c r="M828" s="332">
        <v>80</v>
      </c>
      <c r="N828" s="496">
        <v>172.3</v>
      </c>
      <c r="O828" s="496">
        <v>13.7</v>
      </c>
      <c r="P828" s="496">
        <v>11.8</v>
      </c>
      <c r="Q828" s="497">
        <v>0.56874999999999998</v>
      </c>
      <c r="R828" s="496"/>
      <c r="S828" s="514">
        <f t="shared" si="51"/>
        <v>2.8999999999999986</v>
      </c>
      <c r="T828" s="513">
        <f t="shared" si="53"/>
        <v>60</v>
      </c>
      <c r="U828" s="501" t="str">
        <f t="shared" si="52"/>
        <v/>
      </c>
      <c r="V828" s="503">
        <f t="shared" si="54"/>
        <v>60</v>
      </c>
      <c r="W828" s="514">
        <f t="shared" si="55"/>
        <v>13.7</v>
      </c>
      <c r="X828" s="628" t="str">
        <f t="shared" si="56"/>
        <v/>
      </c>
      <c r="AT828" s="254"/>
      <c r="AV828" s="216"/>
      <c r="AW828" s="332"/>
      <c r="AY828" s="255"/>
    </row>
    <row r="829" spans="2:51" x14ac:dyDescent="0.25">
      <c r="B829" s="332">
        <v>10.8</v>
      </c>
      <c r="C829" s="332">
        <v>76</v>
      </c>
      <c r="D829" s="332">
        <v>10.8</v>
      </c>
      <c r="E829" s="332">
        <v>5.4</v>
      </c>
      <c r="F829" s="332">
        <v>7.2</v>
      </c>
      <c r="G829" s="332">
        <v>252</v>
      </c>
      <c r="H829" s="332">
        <v>1004.5</v>
      </c>
      <c r="I829" s="332">
        <v>14275</v>
      </c>
      <c r="J829" s="332">
        <v>0</v>
      </c>
      <c r="K829" s="332">
        <v>2.5</v>
      </c>
      <c r="L829" s="332">
        <v>30</v>
      </c>
      <c r="M829" s="332">
        <v>80</v>
      </c>
      <c r="N829" s="496">
        <v>172.3</v>
      </c>
      <c r="O829" s="496">
        <v>13.6</v>
      </c>
      <c r="P829" s="496">
        <v>11.8</v>
      </c>
      <c r="Q829" s="497">
        <v>0.56944444444444398</v>
      </c>
      <c r="R829" s="496"/>
      <c r="S829" s="514">
        <f t="shared" si="51"/>
        <v>2.7999999999999989</v>
      </c>
      <c r="T829" s="513">
        <f t="shared" si="53"/>
        <v>60</v>
      </c>
      <c r="U829" s="501" t="str">
        <f t="shared" si="52"/>
        <v/>
      </c>
      <c r="V829" s="503">
        <f t="shared" si="54"/>
        <v>60</v>
      </c>
      <c r="W829" s="514">
        <f t="shared" si="55"/>
        <v>13.6</v>
      </c>
      <c r="X829" s="628" t="str">
        <f t="shared" si="56"/>
        <v/>
      </c>
      <c r="AT829" s="254"/>
      <c r="AV829" s="216"/>
      <c r="AW829" s="332"/>
      <c r="AY829" s="255"/>
    </row>
    <row r="830" spans="2:51" x14ac:dyDescent="0.25">
      <c r="B830" s="332">
        <v>10.8</v>
      </c>
      <c r="C830" s="332">
        <v>76</v>
      </c>
      <c r="D830" s="332">
        <v>10.8</v>
      </c>
      <c r="E830" s="332">
        <v>4</v>
      </c>
      <c r="F830" s="332">
        <v>5.4</v>
      </c>
      <c r="G830" s="332">
        <v>267</v>
      </c>
      <c r="H830" s="332">
        <v>1004.8</v>
      </c>
      <c r="I830" s="332">
        <v>12958</v>
      </c>
      <c r="J830" s="332">
        <v>0</v>
      </c>
      <c r="K830" s="332">
        <v>2.5</v>
      </c>
      <c r="L830" s="332">
        <v>30</v>
      </c>
      <c r="M830" s="332">
        <v>80</v>
      </c>
      <c r="N830" s="496">
        <v>172.3</v>
      </c>
      <c r="O830" s="496">
        <v>13.5</v>
      </c>
      <c r="P830" s="496">
        <v>11.8</v>
      </c>
      <c r="Q830" s="497">
        <v>0.57013888888888897</v>
      </c>
      <c r="R830" s="496"/>
      <c r="S830" s="514">
        <f t="shared" si="51"/>
        <v>2.6999999999999993</v>
      </c>
      <c r="T830" s="513">
        <f t="shared" si="53"/>
        <v>60</v>
      </c>
      <c r="U830" s="501" t="str">
        <f t="shared" si="52"/>
        <v/>
      </c>
      <c r="V830" s="503">
        <f t="shared" si="54"/>
        <v>60</v>
      </c>
      <c r="W830" s="514">
        <f t="shared" si="55"/>
        <v>13.5</v>
      </c>
      <c r="X830" s="628" t="str">
        <f t="shared" si="56"/>
        <v/>
      </c>
      <c r="AT830" s="254"/>
      <c r="AV830" s="216"/>
      <c r="AW830" s="332"/>
      <c r="AY830" s="255"/>
    </row>
    <row r="831" spans="2:51" x14ac:dyDescent="0.25">
      <c r="B831" s="332">
        <v>10.8</v>
      </c>
      <c r="C831" s="332">
        <v>76</v>
      </c>
      <c r="D831" s="332">
        <v>10.8</v>
      </c>
      <c r="E831" s="332">
        <v>7.6</v>
      </c>
      <c r="F831" s="332">
        <v>11.2</v>
      </c>
      <c r="G831" s="332">
        <v>326</v>
      </c>
      <c r="H831" s="332">
        <v>1004.5</v>
      </c>
      <c r="I831" s="332">
        <v>12694</v>
      </c>
      <c r="J831" s="332">
        <v>0</v>
      </c>
      <c r="K831" s="332">
        <v>2.5</v>
      </c>
      <c r="L831" s="332">
        <v>30</v>
      </c>
      <c r="M831" s="332">
        <v>80</v>
      </c>
      <c r="N831" s="496">
        <v>172.3</v>
      </c>
      <c r="O831" s="496">
        <v>13.5</v>
      </c>
      <c r="P831" s="496">
        <v>11.8</v>
      </c>
      <c r="Q831" s="497">
        <v>0.57083333333333297</v>
      </c>
      <c r="R831" s="496"/>
      <c r="S831" s="514">
        <f t="shared" si="51"/>
        <v>2.6999999999999993</v>
      </c>
      <c r="T831" s="513">
        <f t="shared" si="53"/>
        <v>60</v>
      </c>
      <c r="U831" s="501" t="str">
        <f t="shared" si="52"/>
        <v/>
      </c>
      <c r="V831" s="503">
        <f t="shared" si="54"/>
        <v>60</v>
      </c>
      <c r="W831" s="514">
        <f t="shared" si="55"/>
        <v>13.5</v>
      </c>
      <c r="X831" s="628" t="str">
        <f t="shared" si="56"/>
        <v/>
      </c>
      <c r="AT831" s="254"/>
      <c r="AV831" s="216"/>
      <c r="AW831" s="332"/>
      <c r="AY831" s="255"/>
    </row>
    <row r="832" spans="2:51" x14ac:dyDescent="0.25">
      <c r="B832" s="332">
        <v>10.8</v>
      </c>
      <c r="C832" s="332">
        <v>76</v>
      </c>
      <c r="D832" s="332">
        <v>10.8</v>
      </c>
      <c r="E832" s="332">
        <v>2.9</v>
      </c>
      <c r="F832" s="332">
        <v>5.4</v>
      </c>
      <c r="G832" s="332">
        <v>282</v>
      </c>
      <c r="H832" s="332">
        <v>1004.5</v>
      </c>
      <c r="I832" s="332">
        <v>14167</v>
      </c>
      <c r="J832" s="332">
        <v>0</v>
      </c>
      <c r="K832" s="332">
        <v>2.5</v>
      </c>
      <c r="L832" s="332">
        <v>30</v>
      </c>
      <c r="M832" s="332">
        <v>80</v>
      </c>
      <c r="N832" s="496">
        <v>172.3</v>
      </c>
      <c r="O832" s="496">
        <v>13.5</v>
      </c>
      <c r="P832" s="496">
        <v>11.7</v>
      </c>
      <c r="Q832" s="497">
        <v>0.57152777777777797</v>
      </c>
      <c r="R832" s="496"/>
      <c r="S832" s="514">
        <f t="shared" si="51"/>
        <v>2.6999999999999993</v>
      </c>
      <c r="T832" s="513">
        <f t="shared" si="53"/>
        <v>60</v>
      </c>
      <c r="U832" s="501" t="str">
        <f t="shared" si="52"/>
        <v/>
      </c>
      <c r="V832" s="503">
        <f t="shared" si="54"/>
        <v>60</v>
      </c>
      <c r="W832" s="514">
        <f t="shared" si="55"/>
        <v>13.5</v>
      </c>
      <c r="X832" s="628" t="str">
        <f t="shared" si="56"/>
        <v/>
      </c>
      <c r="AT832" s="254"/>
      <c r="AV832" s="216"/>
      <c r="AW832" s="332"/>
      <c r="AY832" s="255"/>
    </row>
    <row r="833" spans="2:51" x14ac:dyDescent="0.25">
      <c r="B833" s="332">
        <v>10.9</v>
      </c>
      <c r="C833" s="332">
        <v>76</v>
      </c>
      <c r="D833" s="332">
        <v>10.9</v>
      </c>
      <c r="E833" s="332">
        <v>7.2</v>
      </c>
      <c r="F833" s="332">
        <v>13</v>
      </c>
      <c r="G833" s="332">
        <v>284</v>
      </c>
      <c r="H833" s="332">
        <v>1004.6</v>
      </c>
      <c r="I833" s="332">
        <v>16972</v>
      </c>
      <c r="J833" s="332">
        <v>0</v>
      </c>
      <c r="K833" s="332">
        <v>2.5</v>
      </c>
      <c r="L833" s="332">
        <v>30</v>
      </c>
      <c r="M833" s="332">
        <v>80</v>
      </c>
      <c r="N833" s="496">
        <v>172.3</v>
      </c>
      <c r="O833" s="496">
        <v>13.4</v>
      </c>
      <c r="P833" s="496">
        <v>11.7</v>
      </c>
      <c r="Q833" s="497">
        <v>0.57222222222222197</v>
      </c>
      <c r="R833" s="496"/>
      <c r="S833" s="514">
        <f t="shared" si="51"/>
        <v>2.5</v>
      </c>
      <c r="T833" s="513">
        <f t="shared" si="53"/>
        <v>60</v>
      </c>
      <c r="U833" s="501" t="str">
        <f t="shared" si="52"/>
        <v/>
      </c>
      <c r="V833" s="503">
        <f t="shared" si="54"/>
        <v>60</v>
      </c>
      <c r="W833" s="514">
        <f t="shared" si="55"/>
        <v>13.4</v>
      </c>
      <c r="X833" s="628" t="str">
        <f t="shared" si="56"/>
        <v/>
      </c>
      <c r="AT833" s="254"/>
      <c r="AV833" s="216"/>
      <c r="AW833" s="332"/>
      <c r="AY833" s="255"/>
    </row>
    <row r="834" spans="2:51" x14ac:dyDescent="0.25">
      <c r="B834" s="332">
        <v>10.9</v>
      </c>
      <c r="C834" s="332">
        <v>77</v>
      </c>
      <c r="D834" s="332">
        <v>10.9</v>
      </c>
      <c r="E834" s="332">
        <v>1.8</v>
      </c>
      <c r="F834" s="332">
        <v>3.6</v>
      </c>
      <c r="G834" s="332">
        <v>6</v>
      </c>
      <c r="H834" s="332">
        <v>1004.7</v>
      </c>
      <c r="I834" s="332">
        <v>18848</v>
      </c>
      <c r="J834" s="332">
        <v>0</v>
      </c>
      <c r="K834" s="332">
        <v>2.5</v>
      </c>
      <c r="L834" s="332">
        <v>30</v>
      </c>
      <c r="M834" s="332">
        <v>80</v>
      </c>
      <c r="N834" s="496">
        <v>172.3</v>
      </c>
      <c r="O834" s="496">
        <v>13.3</v>
      </c>
      <c r="P834" s="496">
        <v>11.7</v>
      </c>
      <c r="Q834" s="497">
        <v>0.57291666666666696</v>
      </c>
      <c r="R834" s="496"/>
      <c r="S834" s="514">
        <f t="shared" si="51"/>
        <v>2.4000000000000004</v>
      </c>
      <c r="T834" s="513">
        <f t="shared" si="53"/>
        <v>60</v>
      </c>
      <c r="U834" s="501" t="str">
        <f t="shared" si="52"/>
        <v/>
      </c>
      <c r="V834" s="503">
        <f t="shared" si="54"/>
        <v>60</v>
      </c>
      <c r="W834" s="514">
        <f t="shared" si="55"/>
        <v>13.3</v>
      </c>
      <c r="X834" s="628" t="str">
        <f t="shared" si="56"/>
        <v/>
      </c>
      <c r="AT834" s="254"/>
      <c r="AV834" s="216"/>
      <c r="AW834" s="332"/>
      <c r="AY834" s="255"/>
    </row>
    <row r="835" spans="2:51" x14ac:dyDescent="0.25">
      <c r="B835" s="332">
        <v>10.9</v>
      </c>
      <c r="C835" s="332">
        <v>76</v>
      </c>
      <c r="D835" s="332">
        <v>10.9</v>
      </c>
      <c r="E835" s="332">
        <v>6.1</v>
      </c>
      <c r="F835" s="332">
        <v>9.4</v>
      </c>
      <c r="G835" s="332">
        <v>200</v>
      </c>
      <c r="H835" s="332">
        <v>1004.7</v>
      </c>
      <c r="I835" s="332">
        <v>18956</v>
      </c>
      <c r="J835" s="332">
        <v>0</v>
      </c>
      <c r="K835" s="332">
        <v>2.5</v>
      </c>
      <c r="L835" s="332">
        <v>30</v>
      </c>
      <c r="M835" s="332">
        <v>80</v>
      </c>
      <c r="N835" s="496">
        <v>172.3</v>
      </c>
      <c r="O835" s="496">
        <v>13.4</v>
      </c>
      <c r="P835" s="496">
        <v>11.7</v>
      </c>
      <c r="Q835" s="497">
        <v>0.57361111111111096</v>
      </c>
      <c r="R835" s="496"/>
      <c r="S835" s="514">
        <f t="shared" si="51"/>
        <v>2.5</v>
      </c>
      <c r="T835" s="513">
        <f t="shared" si="53"/>
        <v>60</v>
      </c>
      <c r="U835" s="501" t="str">
        <f t="shared" si="52"/>
        <v/>
      </c>
      <c r="V835" s="503">
        <f t="shared" si="54"/>
        <v>60</v>
      </c>
      <c r="W835" s="514">
        <f t="shared" si="55"/>
        <v>13.4</v>
      </c>
      <c r="X835" s="628" t="str">
        <f t="shared" si="56"/>
        <v/>
      </c>
      <c r="AT835" s="254"/>
      <c r="AV835" s="216"/>
      <c r="AW835" s="332"/>
      <c r="AY835" s="255"/>
    </row>
    <row r="836" spans="2:51" x14ac:dyDescent="0.25">
      <c r="B836" s="332">
        <v>10.9</v>
      </c>
      <c r="C836" s="332">
        <v>76</v>
      </c>
      <c r="D836" s="332">
        <v>10.9</v>
      </c>
      <c r="E836" s="332">
        <v>7.9</v>
      </c>
      <c r="F836" s="332">
        <v>9.4</v>
      </c>
      <c r="G836" s="332">
        <v>281</v>
      </c>
      <c r="H836" s="332">
        <v>1004.6</v>
      </c>
      <c r="I836" s="332">
        <v>20878</v>
      </c>
      <c r="J836" s="332">
        <v>0</v>
      </c>
      <c r="K836" s="332">
        <v>2.5</v>
      </c>
      <c r="L836" s="332">
        <v>30</v>
      </c>
      <c r="M836" s="332">
        <v>80</v>
      </c>
      <c r="N836" s="496">
        <v>172.3</v>
      </c>
      <c r="O836" s="496">
        <v>13.4</v>
      </c>
      <c r="P836" s="496">
        <v>11.7</v>
      </c>
      <c r="Q836" s="497">
        <v>0.57430555555555596</v>
      </c>
      <c r="R836" s="496"/>
      <c r="S836" s="514">
        <f t="shared" si="51"/>
        <v>2.5</v>
      </c>
      <c r="T836" s="513">
        <f t="shared" si="53"/>
        <v>60</v>
      </c>
      <c r="U836" s="501" t="str">
        <f t="shared" si="52"/>
        <v/>
      </c>
      <c r="V836" s="503">
        <f t="shared" si="54"/>
        <v>60</v>
      </c>
      <c r="W836" s="514">
        <f t="shared" si="55"/>
        <v>13.4</v>
      </c>
      <c r="X836" s="628" t="str">
        <f t="shared" si="56"/>
        <v/>
      </c>
      <c r="AT836" s="254"/>
      <c r="AV836" s="216"/>
      <c r="AW836" s="332"/>
      <c r="AY836" s="255"/>
    </row>
    <row r="837" spans="2:51" x14ac:dyDescent="0.25">
      <c r="B837" s="332">
        <v>10.9</v>
      </c>
      <c r="C837" s="332">
        <v>76</v>
      </c>
      <c r="D837" s="332">
        <v>10.9</v>
      </c>
      <c r="E837" s="332">
        <v>8.3000000000000007</v>
      </c>
      <c r="F837" s="332">
        <v>11.2</v>
      </c>
      <c r="G837" s="332">
        <v>136</v>
      </c>
      <c r="H837" s="332">
        <v>1004.7</v>
      </c>
      <c r="I837" s="332">
        <v>22258</v>
      </c>
      <c r="J837" s="332">
        <v>0</v>
      </c>
      <c r="K837" s="332">
        <v>2.5</v>
      </c>
      <c r="L837" s="332">
        <v>30</v>
      </c>
      <c r="M837" s="332">
        <v>80</v>
      </c>
      <c r="N837" s="496">
        <v>172.3</v>
      </c>
      <c r="O837" s="496">
        <v>13.4</v>
      </c>
      <c r="P837" s="496">
        <v>11.7</v>
      </c>
      <c r="Q837" s="497">
        <v>0.57499999999999996</v>
      </c>
      <c r="R837" s="496"/>
      <c r="S837" s="514">
        <f t="shared" si="51"/>
        <v>2.5</v>
      </c>
      <c r="T837" s="513">
        <f t="shared" si="53"/>
        <v>60</v>
      </c>
      <c r="U837" s="501" t="str">
        <f t="shared" si="52"/>
        <v/>
      </c>
      <c r="V837" s="503">
        <f t="shared" si="54"/>
        <v>60</v>
      </c>
      <c r="W837" s="514">
        <f t="shared" si="55"/>
        <v>13.4</v>
      </c>
      <c r="X837" s="628" t="str">
        <f t="shared" si="56"/>
        <v/>
      </c>
      <c r="AT837" s="254"/>
      <c r="AV837" s="216"/>
      <c r="AW837" s="332"/>
      <c r="AY837" s="255"/>
    </row>
    <row r="838" spans="2:51" x14ac:dyDescent="0.25">
      <c r="B838" s="332">
        <v>10.9</v>
      </c>
      <c r="C838" s="332">
        <v>76</v>
      </c>
      <c r="D838" s="332">
        <v>10.9</v>
      </c>
      <c r="E838" s="332">
        <v>4.3</v>
      </c>
      <c r="F838" s="332">
        <v>7.2</v>
      </c>
      <c r="G838" s="332">
        <v>315</v>
      </c>
      <c r="H838" s="332">
        <v>1004.8</v>
      </c>
      <c r="I838" s="332">
        <v>20165</v>
      </c>
      <c r="J838" s="332">
        <v>0</v>
      </c>
      <c r="K838" s="332">
        <v>2.5</v>
      </c>
      <c r="L838" s="332">
        <v>30</v>
      </c>
      <c r="M838" s="332">
        <v>80</v>
      </c>
      <c r="N838" s="496">
        <v>172.3</v>
      </c>
      <c r="O838" s="496">
        <v>13.4</v>
      </c>
      <c r="P838" s="496">
        <v>11.7</v>
      </c>
      <c r="Q838" s="497">
        <v>0.57569444444444495</v>
      </c>
      <c r="R838" s="496"/>
      <c r="S838" s="514">
        <f t="shared" si="51"/>
        <v>2.5</v>
      </c>
      <c r="T838" s="513">
        <f t="shared" si="53"/>
        <v>60</v>
      </c>
      <c r="U838" s="501" t="str">
        <f t="shared" si="52"/>
        <v/>
      </c>
      <c r="V838" s="503">
        <f t="shared" si="54"/>
        <v>60</v>
      </c>
      <c r="W838" s="514">
        <f t="shared" si="55"/>
        <v>13.4</v>
      </c>
      <c r="X838" s="628" t="str">
        <f t="shared" si="56"/>
        <v/>
      </c>
      <c r="AT838" s="254"/>
      <c r="AV838" s="216"/>
      <c r="AW838" s="332"/>
      <c r="AY838" s="255"/>
    </row>
    <row r="839" spans="2:51" x14ac:dyDescent="0.25">
      <c r="B839" s="332">
        <v>10.9</v>
      </c>
      <c r="C839" s="332">
        <v>76</v>
      </c>
      <c r="D839" s="332">
        <v>10.9</v>
      </c>
      <c r="E839" s="332">
        <v>9.4</v>
      </c>
      <c r="F839" s="332">
        <v>11.2</v>
      </c>
      <c r="G839" s="332">
        <v>256</v>
      </c>
      <c r="H839" s="332">
        <v>1004.7</v>
      </c>
      <c r="I839" s="332">
        <v>21700</v>
      </c>
      <c r="J839" s="332">
        <v>0</v>
      </c>
      <c r="K839" s="332">
        <v>2.5</v>
      </c>
      <c r="L839" s="332">
        <v>30</v>
      </c>
      <c r="M839" s="332">
        <v>80</v>
      </c>
      <c r="N839" s="496">
        <v>172.3</v>
      </c>
      <c r="O839" s="496">
        <v>13.5</v>
      </c>
      <c r="P839" s="496">
        <v>11.7</v>
      </c>
      <c r="Q839" s="497">
        <v>0.57638888888888895</v>
      </c>
      <c r="R839" s="496"/>
      <c r="S839" s="514">
        <f t="shared" si="51"/>
        <v>2.5999999999999996</v>
      </c>
      <c r="T839" s="513">
        <f t="shared" si="53"/>
        <v>60</v>
      </c>
      <c r="U839" s="501" t="str">
        <f t="shared" si="52"/>
        <v/>
      </c>
      <c r="V839" s="503">
        <f t="shared" si="54"/>
        <v>60</v>
      </c>
      <c r="W839" s="514">
        <f t="shared" si="55"/>
        <v>13.5</v>
      </c>
      <c r="X839" s="628" t="str">
        <f t="shared" si="56"/>
        <v/>
      </c>
      <c r="AT839" s="254"/>
      <c r="AV839" s="216"/>
      <c r="AW839" s="332"/>
      <c r="AY839" s="255"/>
    </row>
    <row r="840" spans="2:51" x14ac:dyDescent="0.25">
      <c r="B840" s="332">
        <v>11</v>
      </c>
      <c r="C840" s="332">
        <v>76</v>
      </c>
      <c r="D840" s="332">
        <v>11</v>
      </c>
      <c r="E840" s="332">
        <v>4.7</v>
      </c>
      <c r="F840" s="332">
        <v>7.2</v>
      </c>
      <c r="G840" s="332">
        <v>331</v>
      </c>
      <c r="H840" s="332">
        <v>1004.7</v>
      </c>
      <c r="I840" s="332">
        <v>24676</v>
      </c>
      <c r="J840" s="332">
        <v>0</v>
      </c>
      <c r="K840" s="332">
        <v>2.5</v>
      </c>
      <c r="L840" s="332">
        <v>30</v>
      </c>
      <c r="M840" s="332">
        <v>80</v>
      </c>
      <c r="N840" s="496">
        <v>172.3</v>
      </c>
      <c r="O840" s="496">
        <v>13.5</v>
      </c>
      <c r="P840" s="496">
        <v>11.7</v>
      </c>
      <c r="Q840" s="497">
        <v>0.57708333333333295</v>
      </c>
      <c r="R840" s="496"/>
      <c r="S840" s="514">
        <f t="shared" si="51"/>
        <v>2.5</v>
      </c>
      <c r="T840" s="513">
        <f t="shared" si="53"/>
        <v>60</v>
      </c>
      <c r="U840" s="501" t="str">
        <f t="shared" si="52"/>
        <v/>
      </c>
      <c r="V840" s="503">
        <f t="shared" si="54"/>
        <v>60</v>
      </c>
      <c r="W840" s="514">
        <f t="shared" si="55"/>
        <v>13.5</v>
      </c>
      <c r="X840" s="628" t="str">
        <f t="shared" si="56"/>
        <v/>
      </c>
      <c r="AT840" s="254"/>
      <c r="AV840" s="216"/>
      <c r="AW840" s="332"/>
      <c r="AY840" s="255"/>
    </row>
    <row r="841" spans="2:51" x14ac:dyDescent="0.25">
      <c r="B841" s="332">
        <v>11</v>
      </c>
      <c r="C841" s="332">
        <v>76</v>
      </c>
      <c r="D841" s="332">
        <v>11</v>
      </c>
      <c r="E841" s="332">
        <v>7.9</v>
      </c>
      <c r="F841" s="332">
        <v>9.4</v>
      </c>
      <c r="G841" s="332">
        <v>278</v>
      </c>
      <c r="H841" s="332">
        <v>1004.7</v>
      </c>
      <c r="I841" s="332">
        <v>22149</v>
      </c>
      <c r="J841" s="332">
        <v>0</v>
      </c>
      <c r="K841" s="332">
        <v>2.5</v>
      </c>
      <c r="L841" s="332">
        <v>30</v>
      </c>
      <c r="M841" s="332">
        <v>80</v>
      </c>
      <c r="N841" s="496">
        <v>172.3</v>
      </c>
      <c r="O841" s="496">
        <v>13.7</v>
      </c>
      <c r="P841" s="496">
        <v>11.7</v>
      </c>
      <c r="Q841" s="497">
        <v>0.57777777777777795</v>
      </c>
      <c r="R841" s="496"/>
      <c r="S841" s="514">
        <f t="shared" ref="S841:S904" si="57">O841-B841</f>
        <v>2.6999999999999993</v>
      </c>
      <c r="T841" s="513">
        <f t="shared" si="53"/>
        <v>60</v>
      </c>
      <c r="U841" s="501" t="str">
        <f t="shared" si="52"/>
        <v/>
      </c>
      <c r="V841" s="503">
        <f t="shared" si="54"/>
        <v>60</v>
      </c>
      <c r="W841" s="514">
        <f t="shared" si="55"/>
        <v>13.7</v>
      </c>
      <c r="X841" s="628" t="str">
        <f t="shared" si="56"/>
        <v/>
      </c>
      <c r="AT841" s="254"/>
      <c r="AV841" s="216"/>
      <c r="AW841" s="332"/>
      <c r="AY841" s="255"/>
    </row>
    <row r="842" spans="2:51" x14ac:dyDescent="0.25">
      <c r="B842" s="332">
        <v>11.1</v>
      </c>
      <c r="C842" s="332">
        <v>76</v>
      </c>
      <c r="D842" s="332">
        <v>11.1</v>
      </c>
      <c r="E842" s="332">
        <v>7.2</v>
      </c>
      <c r="F842" s="332">
        <v>11.2</v>
      </c>
      <c r="G842" s="332">
        <v>323</v>
      </c>
      <c r="H842" s="332">
        <v>1004.7</v>
      </c>
      <c r="I842" s="332">
        <v>18073</v>
      </c>
      <c r="J842" s="332">
        <v>0</v>
      </c>
      <c r="K842" s="332">
        <v>2.5</v>
      </c>
      <c r="L842" s="332">
        <v>30</v>
      </c>
      <c r="M842" s="332">
        <v>80</v>
      </c>
      <c r="N842" s="496">
        <v>172.3</v>
      </c>
      <c r="O842" s="496">
        <v>13.8</v>
      </c>
      <c r="P842" s="496">
        <v>11.8</v>
      </c>
      <c r="Q842" s="497">
        <v>0.57847222222222205</v>
      </c>
      <c r="R842" s="496"/>
      <c r="S842" s="514">
        <f t="shared" si="57"/>
        <v>2.7000000000000011</v>
      </c>
      <c r="T842" s="513">
        <f t="shared" si="53"/>
        <v>60</v>
      </c>
      <c r="U842" s="501" t="str">
        <f t="shared" si="52"/>
        <v/>
      </c>
      <c r="V842" s="503">
        <f t="shared" si="54"/>
        <v>60</v>
      </c>
      <c r="W842" s="514">
        <f t="shared" si="55"/>
        <v>13.8</v>
      </c>
      <c r="X842" s="628" t="str">
        <f t="shared" si="56"/>
        <v/>
      </c>
      <c r="AT842" s="254"/>
      <c r="AV842" s="216"/>
      <c r="AW842" s="332"/>
      <c r="AY842" s="255"/>
    </row>
    <row r="843" spans="2:51" x14ac:dyDescent="0.25">
      <c r="B843" s="332">
        <v>11.1</v>
      </c>
      <c r="C843" s="332">
        <v>76</v>
      </c>
      <c r="D843" s="332">
        <v>11.1</v>
      </c>
      <c r="E843" s="332">
        <v>7.2</v>
      </c>
      <c r="F843" s="332">
        <v>16.600000000000001</v>
      </c>
      <c r="G843" s="332">
        <v>257</v>
      </c>
      <c r="H843" s="332">
        <v>1004.5</v>
      </c>
      <c r="I843" s="332">
        <v>15717</v>
      </c>
      <c r="J843" s="332">
        <v>0</v>
      </c>
      <c r="K843" s="332">
        <v>2.5</v>
      </c>
      <c r="L843" s="332">
        <v>30</v>
      </c>
      <c r="M843" s="332">
        <v>80</v>
      </c>
      <c r="N843" s="496">
        <v>172.3</v>
      </c>
      <c r="O843" s="496">
        <v>13.9</v>
      </c>
      <c r="P843" s="496">
        <v>11.8</v>
      </c>
      <c r="Q843" s="497">
        <v>0.57916666666666705</v>
      </c>
      <c r="R843" s="496"/>
      <c r="S843" s="514">
        <f t="shared" si="57"/>
        <v>2.8000000000000007</v>
      </c>
      <c r="T843" s="513">
        <f t="shared" si="53"/>
        <v>60</v>
      </c>
      <c r="U843" s="501" t="str">
        <f t="shared" ref="U843:U906" si="58">IF(J843&gt;0,60,"")</f>
        <v/>
      </c>
      <c r="V843" s="503">
        <f t="shared" si="54"/>
        <v>60</v>
      </c>
      <c r="W843" s="514">
        <f t="shared" si="55"/>
        <v>13.9</v>
      </c>
      <c r="X843" s="628" t="str">
        <f t="shared" si="56"/>
        <v/>
      </c>
      <c r="AT843" s="254"/>
      <c r="AV843" s="216"/>
      <c r="AW843" s="332"/>
      <c r="AY843" s="255"/>
    </row>
    <row r="844" spans="2:51" x14ac:dyDescent="0.25">
      <c r="B844" s="332">
        <v>11.1</v>
      </c>
      <c r="C844" s="332">
        <v>77</v>
      </c>
      <c r="D844" s="332">
        <v>11.1</v>
      </c>
      <c r="E844" s="332">
        <v>13</v>
      </c>
      <c r="F844" s="332">
        <v>16.600000000000001</v>
      </c>
      <c r="G844" s="332">
        <v>311</v>
      </c>
      <c r="H844" s="332">
        <v>1004.7</v>
      </c>
      <c r="I844" s="332">
        <v>17468</v>
      </c>
      <c r="J844" s="332">
        <v>0</v>
      </c>
      <c r="K844" s="332">
        <v>2.5</v>
      </c>
      <c r="L844" s="332">
        <v>30</v>
      </c>
      <c r="M844" s="332">
        <v>80</v>
      </c>
      <c r="N844" s="496">
        <v>172.3</v>
      </c>
      <c r="O844" s="496">
        <v>13.9</v>
      </c>
      <c r="P844" s="496">
        <v>11.9</v>
      </c>
      <c r="Q844" s="497">
        <v>0.57986111111111105</v>
      </c>
      <c r="R844" s="496"/>
      <c r="S844" s="514">
        <f t="shared" si="57"/>
        <v>2.8000000000000007</v>
      </c>
      <c r="T844" s="513">
        <f t="shared" si="53"/>
        <v>60</v>
      </c>
      <c r="U844" s="501" t="str">
        <f t="shared" si="58"/>
        <v/>
      </c>
      <c r="V844" s="503">
        <f t="shared" si="54"/>
        <v>60</v>
      </c>
      <c r="W844" s="514">
        <f t="shared" si="55"/>
        <v>13.9</v>
      </c>
      <c r="X844" s="628" t="str">
        <f t="shared" si="56"/>
        <v/>
      </c>
      <c r="AT844" s="254"/>
      <c r="AV844" s="216"/>
      <c r="AW844" s="332"/>
      <c r="AY844" s="255"/>
    </row>
    <row r="845" spans="2:51" x14ac:dyDescent="0.25">
      <c r="B845" s="332">
        <v>11.1</v>
      </c>
      <c r="C845" s="332">
        <v>77</v>
      </c>
      <c r="D845" s="332">
        <v>11.1</v>
      </c>
      <c r="E845" s="332">
        <v>14.4</v>
      </c>
      <c r="F845" s="332">
        <v>20.2</v>
      </c>
      <c r="G845" s="332">
        <v>269</v>
      </c>
      <c r="H845" s="332">
        <v>1004.8</v>
      </c>
      <c r="I845" s="332">
        <v>19948</v>
      </c>
      <c r="J845" s="332">
        <v>0</v>
      </c>
      <c r="K845" s="332">
        <v>2.5</v>
      </c>
      <c r="L845" s="332">
        <v>30</v>
      </c>
      <c r="M845" s="332">
        <v>80</v>
      </c>
      <c r="N845" s="496">
        <v>172.3</v>
      </c>
      <c r="O845" s="496">
        <v>14</v>
      </c>
      <c r="P845" s="496">
        <v>11.9</v>
      </c>
      <c r="Q845" s="497">
        <v>0.58055555555555605</v>
      </c>
      <c r="R845" s="496"/>
      <c r="S845" s="514">
        <f t="shared" si="57"/>
        <v>2.9000000000000004</v>
      </c>
      <c r="T845" s="513">
        <f t="shared" si="53"/>
        <v>60</v>
      </c>
      <c r="U845" s="501" t="str">
        <f t="shared" si="58"/>
        <v/>
      </c>
      <c r="V845" s="503">
        <f t="shared" si="54"/>
        <v>60</v>
      </c>
      <c r="W845" s="514">
        <f t="shared" si="55"/>
        <v>14</v>
      </c>
      <c r="X845" s="628" t="str">
        <f t="shared" si="56"/>
        <v/>
      </c>
      <c r="AT845" s="254"/>
      <c r="AV845" s="216"/>
      <c r="AW845" s="332"/>
      <c r="AY845" s="255"/>
    </row>
    <row r="846" spans="2:51" x14ac:dyDescent="0.25">
      <c r="B846" s="332">
        <v>11.1</v>
      </c>
      <c r="C846" s="332">
        <v>77</v>
      </c>
      <c r="D846" s="332">
        <v>11.1</v>
      </c>
      <c r="E846" s="332">
        <v>7.9</v>
      </c>
      <c r="F846" s="332">
        <v>9.4</v>
      </c>
      <c r="G846" s="332">
        <v>236</v>
      </c>
      <c r="H846" s="332">
        <v>1004.8</v>
      </c>
      <c r="I846" s="332">
        <v>23358</v>
      </c>
      <c r="J846" s="332">
        <v>0</v>
      </c>
      <c r="K846" s="332">
        <v>2.5</v>
      </c>
      <c r="L846" s="332">
        <v>30</v>
      </c>
      <c r="M846" s="332">
        <v>80</v>
      </c>
      <c r="N846" s="496">
        <v>172.3</v>
      </c>
      <c r="O846" s="496">
        <v>14</v>
      </c>
      <c r="P846" s="496">
        <v>12</v>
      </c>
      <c r="Q846" s="497">
        <v>0.58125000000000004</v>
      </c>
      <c r="R846" s="496"/>
      <c r="S846" s="514">
        <f t="shared" si="57"/>
        <v>2.9000000000000004</v>
      </c>
      <c r="T846" s="513">
        <f t="shared" si="53"/>
        <v>60</v>
      </c>
      <c r="U846" s="501" t="str">
        <f t="shared" si="58"/>
        <v/>
      </c>
      <c r="V846" s="503">
        <f t="shared" si="54"/>
        <v>60</v>
      </c>
      <c r="W846" s="514">
        <f t="shared" si="55"/>
        <v>14</v>
      </c>
      <c r="X846" s="628" t="str">
        <f t="shared" si="56"/>
        <v/>
      </c>
      <c r="AT846" s="254"/>
      <c r="AV846" s="216"/>
      <c r="AW846" s="332"/>
      <c r="AY846" s="255"/>
    </row>
    <row r="847" spans="2:51" x14ac:dyDescent="0.25">
      <c r="B847" s="332">
        <v>11.1</v>
      </c>
      <c r="C847" s="332">
        <v>77</v>
      </c>
      <c r="D847" s="332">
        <v>11.1</v>
      </c>
      <c r="E847" s="332">
        <v>5.8</v>
      </c>
      <c r="F847" s="332">
        <v>7.2</v>
      </c>
      <c r="G847" s="332">
        <v>309</v>
      </c>
      <c r="H847" s="332">
        <v>1004.6</v>
      </c>
      <c r="I847" s="332">
        <v>24893</v>
      </c>
      <c r="J847" s="332">
        <v>0</v>
      </c>
      <c r="K847" s="332">
        <v>2.5</v>
      </c>
      <c r="L847" s="332">
        <v>30</v>
      </c>
      <c r="M847" s="332">
        <v>80</v>
      </c>
      <c r="N847" s="496">
        <v>172.3</v>
      </c>
      <c r="O847" s="496">
        <v>14</v>
      </c>
      <c r="P847" s="496">
        <v>12</v>
      </c>
      <c r="Q847" s="497">
        <v>0.58194444444444404</v>
      </c>
      <c r="R847" s="496"/>
      <c r="S847" s="514">
        <f t="shared" si="57"/>
        <v>2.9000000000000004</v>
      </c>
      <c r="T847" s="513">
        <f t="shared" si="53"/>
        <v>60</v>
      </c>
      <c r="U847" s="501" t="str">
        <f t="shared" si="58"/>
        <v/>
      </c>
      <c r="V847" s="503">
        <f t="shared" si="54"/>
        <v>60</v>
      </c>
      <c r="W847" s="514">
        <f t="shared" si="55"/>
        <v>14</v>
      </c>
      <c r="X847" s="628" t="str">
        <f t="shared" si="56"/>
        <v/>
      </c>
      <c r="AT847" s="254"/>
      <c r="AV847" s="216"/>
      <c r="AW847" s="332"/>
      <c r="AY847" s="255"/>
    </row>
    <row r="848" spans="2:51" x14ac:dyDescent="0.25">
      <c r="B848" s="332">
        <v>11.1</v>
      </c>
      <c r="C848" s="332">
        <v>77</v>
      </c>
      <c r="D848" s="332">
        <v>11.1</v>
      </c>
      <c r="E848" s="332">
        <v>8.3000000000000007</v>
      </c>
      <c r="F848" s="332">
        <v>11.2</v>
      </c>
      <c r="G848" s="332">
        <v>280</v>
      </c>
      <c r="H848" s="332">
        <v>1004.8</v>
      </c>
      <c r="I848" s="332">
        <v>25931</v>
      </c>
      <c r="J848" s="332">
        <v>0</v>
      </c>
      <c r="K848" s="332">
        <v>2.5</v>
      </c>
      <c r="L848" s="332">
        <v>30</v>
      </c>
      <c r="M848" s="332">
        <v>80</v>
      </c>
      <c r="N848" s="496">
        <v>172.3</v>
      </c>
      <c r="O848" s="496">
        <v>14.1</v>
      </c>
      <c r="P848" s="496">
        <v>12</v>
      </c>
      <c r="Q848" s="497">
        <v>0.58263888888888904</v>
      </c>
      <c r="R848" s="496"/>
      <c r="S848" s="514">
        <f t="shared" si="57"/>
        <v>3</v>
      </c>
      <c r="T848" s="513">
        <f t="shared" si="53"/>
        <v>60</v>
      </c>
      <c r="U848" s="501" t="str">
        <f t="shared" si="58"/>
        <v/>
      </c>
      <c r="V848" s="503">
        <f t="shared" si="54"/>
        <v>60</v>
      </c>
      <c r="W848" s="514">
        <f t="shared" si="55"/>
        <v>14.1</v>
      </c>
      <c r="X848" s="628" t="str">
        <f t="shared" si="56"/>
        <v/>
      </c>
      <c r="AT848" s="254"/>
      <c r="AV848" s="216"/>
      <c r="AW848" s="332"/>
      <c r="AY848" s="255"/>
    </row>
    <row r="849" spans="2:51" x14ac:dyDescent="0.25">
      <c r="B849" s="332">
        <v>11</v>
      </c>
      <c r="C849" s="332">
        <v>77</v>
      </c>
      <c r="D849" s="332">
        <v>11</v>
      </c>
      <c r="E849" s="332">
        <v>3.2</v>
      </c>
      <c r="F849" s="332">
        <v>5.4</v>
      </c>
      <c r="G849" s="332">
        <v>334</v>
      </c>
      <c r="H849" s="332">
        <v>1004.6</v>
      </c>
      <c r="I849" s="332">
        <v>26753</v>
      </c>
      <c r="J849" s="332">
        <v>0</v>
      </c>
      <c r="K849" s="332">
        <v>2.5</v>
      </c>
      <c r="L849" s="332">
        <v>30</v>
      </c>
      <c r="M849" s="332">
        <v>80</v>
      </c>
      <c r="N849" s="496">
        <v>172.3</v>
      </c>
      <c r="O849" s="496">
        <v>14.2</v>
      </c>
      <c r="P849" s="496">
        <v>12.1</v>
      </c>
      <c r="Q849" s="497">
        <v>0.58333333333333304</v>
      </c>
      <c r="R849" s="496"/>
      <c r="S849" s="514">
        <f t="shared" si="57"/>
        <v>3.1999999999999993</v>
      </c>
      <c r="T849" s="513">
        <f t="shared" si="53"/>
        <v>60</v>
      </c>
      <c r="U849" s="501" t="str">
        <f t="shared" si="58"/>
        <v/>
      </c>
      <c r="V849" s="503">
        <f t="shared" si="54"/>
        <v>60</v>
      </c>
      <c r="W849" s="514">
        <f t="shared" si="55"/>
        <v>14.2</v>
      </c>
      <c r="X849" s="628">
        <f t="shared" si="56"/>
        <v>60</v>
      </c>
      <c r="AT849" s="254"/>
      <c r="AV849" s="216"/>
      <c r="AW849" s="332"/>
      <c r="AY849" s="255"/>
    </row>
    <row r="850" spans="2:51" x14ac:dyDescent="0.25">
      <c r="B850" s="332">
        <v>11</v>
      </c>
      <c r="C850" s="332">
        <v>78</v>
      </c>
      <c r="D850" s="332">
        <v>11</v>
      </c>
      <c r="E850" s="332">
        <v>2.9</v>
      </c>
      <c r="F850" s="332">
        <v>3.6</v>
      </c>
      <c r="G850" s="332">
        <v>304</v>
      </c>
      <c r="H850" s="332">
        <v>1004.6</v>
      </c>
      <c r="I850" s="332">
        <v>25823</v>
      </c>
      <c r="J850" s="332">
        <v>0</v>
      </c>
      <c r="K850" s="332">
        <v>2.5</v>
      </c>
      <c r="L850" s="332">
        <v>30</v>
      </c>
      <c r="M850" s="332">
        <v>80</v>
      </c>
      <c r="N850" s="496">
        <v>172.3</v>
      </c>
      <c r="O850" s="496">
        <v>14.2</v>
      </c>
      <c r="P850" s="496">
        <v>12.1</v>
      </c>
      <c r="Q850" s="497">
        <v>0.58402777777777803</v>
      </c>
      <c r="R850" s="496"/>
      <c r="S850" s="514">
        <f t="shared" si="57"/>
        <v>3.1999999999999993</v>
      </c>
      <c r="T850" s="513">
        <f t="shared" si="53"/>
        <v>60</v>
      </c>
      <c r="U850" s="501" t="str">
        <f t="shared" si="58"/>
        <v/>
      </c>
      <c r="V850" s="503">
        <f t="shared" si="54"/>
        <v>60</v>
      </c>
      <c r="W850" s="514">
        <f t="shared" si="55"/>
        <v>14.2</v>
      </c>
      <c r="X850" s="628">
        <f t="shared" si="56"/>
        <v>60</v>
      </c>
      <c r="AT850" s="254"/>
      <c r="AV850" s="216"/>
      <c r="AW850" s="332"/>
      <c r="AY850" s="255"/>
    </row>
    <row r="851" spans="2:51" x14ac:dyDescent="0.25">
      <c r="B851" s="332">
        <v>11</v>
      </c>
      <c r="C851" s="332">
        <v>78</v>
      </c>
      <c r="D851" s="332">
        <v>11</v>
      </c>
      <c r="E851" s="332">
        <v>7.9</v>
      </c>
      <c r="F851" s="332">
        <v>11.2</v>
      </c>
      <c r="G851" s="332">
        <v>313</v>
      </c>
      <c r="H851" s="332">
        <v>1004.4</v>
      </c>
      <c r="I851" s="332">
        <v>25714</v>
      </c>
      <c r="J851" s="332">
        <v>0</v>
      </c>
      <c r="K851" s="332">
        <v>2.5</v>
      </c>
      <c r="L851" s="332">
        <v>30</v>
      </c>
      <c r="M851" s="332">
        <v>80</v>
      </c>
      <c r="N851" s="496">
        <v>172.3</v>
      </c>
      <c r="O851" s="496">
        <v>14.3</v>
      </c>
      <c r="P851" s="496">
        <v>12.2</v>
      </c>
      <c r="Q851" s="497">
        <v>0.58472222222222203</v>
      </c>
      <c r="R851" s="496"/>
      <c r="S851" s="514">
        <f t="shared" si="57"/>
        <v>3.3000000000000007</v>
      </c>
      <c r="T851" s="513">
        <f t="shared" si="53"/>
        <v>60</v>
      </c>
      <c r="U851" s="501" t="str">
        <f t="shared" si="58"/>
        <v/>
      </c>
      <c r="V851" s="503">
        <f t="shared" si="54"/>
        <v>60</v>
      </c>
      <c r="W851" s="514">
        <f t="shared" si="55"/>
        <v>14.3</v>
      </c>
      <c r="X851" s="628">
        <f t="shared" si="56"/>
        <v>60</v>
      </c>
      <c r="AT851" s="254"/>
      <c r="AV851" s="216"/>
      <c r="AW851" s="332"/>
      <c r="AY851" s="255"/>
    </row>
    <row r="852" spans="2:51" x14ac:dyDescent="0.25">
      <c r="B852" s="332">
        <v>11.1</v>
      </c>
      <c r="C852" s="332">
        <v>78</v>
      </c>
      <c r="D852" s="332">
        <v>11.1</v>
      </c>
      <c r="E852" s="332">
        <v>5.4</v>
      </c>
      <c r="F852" s="332">
        <v>9.4</v>
      </c>
      <c r="G852" s="332">
        <v>255</v>
      </c>
      <c r="H852" s="332">
        <v>1004.6</v>
      </c>
      <c r="I852" s="332">
        <v>26706</v>
      </c>
      <c r="J852" s="332">
        <v>0</v>
      </c>
      <c r="K852" s="332">
        <v>2.5</v>
      </c>
      <c r="L852" s="332">
        <v>30</v>
      </c>
      <c r="M852" s="332">
        <v>80</v>
      </c>
      <c r="N852" s="496">
        <v>172.3</v>
      </c>
      <c r="O852" s="496">
        <v>14.4</v>
      </c>
      <c r="P852" s="496">
        <v>12.2</v>
      </c>
      <c r="Q852" s="497">
        <v>0.58541666666666703</v>
      </c>
      <c r="R852" s="496"/>
      <c r="S852" s="514">
        <f t="shared" si="57"/>
        <v>3.3000000000000007</v>
      </c>
      <c r="T852" s="513">
        <f t="shared" si="53"/>
        <v>60</v>
      </c>
      <c r="U852" s="501" t="str">
        <f t="shared" si="58"/>
        <v/>
      </c>
      <c r="V852" s="503">
        <f t="shared" si="54"/>
        <v>60</v>
      </c>
      <c r="W852" s="514">
        <f t="shared" si="55"/>
        <v>14.4</v>
      </c>
      <c r="X852" s="628">
        <f t="shared" si="56"/>
        <v>60</v>
      </c>
      <c r="AT852" s="254"/>
      <c r="AV852" s="216"/>
      <c r="AW852" s="332"/>
      <c r="AY852" s="255"/>
    </row>
    <row r="853" spans="2:51" x14ac:dyDescent="0.25">
      <c r="B853" s="332">
        <v>11.1</v>
      </c>
      <c r="C853" s="332">
        <v>78</v>
      </c>
      <c r="D853" s="332">
        <v>11.1</v>
      </c>
      <c r="E853" s="332">
        <v>7.2</v>
      </c>
      <c r="F853" s="332">
        <v>11.2</v>
      </c>
      <c r="G853" s="332">
        <v>310</v>
      </c>
      <c r="H853" s="332">
        <v>1004.6</v>
      </c>
      <c r="I853" s="332">
        <v>27745</v>
      </c>
      <c r="J853" s="332">
        <v>0</v>
      </c>
      <c r="K853" s="332">
        <v>2.5</v>
      </c>
      <c r="L853" s="332">
        <v>30</v>
      </c>
      <c r="M853" s="332">
        <v>80</v>
      </c>
      <c r="N853" s="496">
        <v>172.3</v>
      </c>
      <c r="O853" s="496">
        <v>14.5</v>
      </c>
      <c r="P853" s="496">
        <v>12.2</v>
      </c>
      <c r="Q853" s="497">
        <v>0.58611111111111103</v>
      </c>
      <c r="R853" s="496"/>
      <c r="S853" s="514">
        <f t="shared" si="57"/>
        <v>3.4000000000000004</v>
      </c>
      <c r="T853" s="513">
        <f t="shared" si="53"/>
        <v>60</v>
      </c>
      <c r="U853" s="501" t="str">
        <f t="shared" si="58"/>
        <v/>
      </c>
      <c r="V853" s="503">
        <f t="shared" si="54"/>
        <v>60</v>
      </c>
      <c r="W853" s="514">
        <f t="shared" si="55"/>
        <v>14.5</v>
      </c>
      <c r="X853" s="628">
        <f t="shared" si="56"/>
        <v>60</v>
      </c>
      <c r="AT853" s="254"/>
      <c r="AV853" s="216"/>
      <c r="AW853" s="332"/>
      <c r="AY853" s="255"/>
    </row>
    <row r="854" spans="2:51" x14ac:dyDescent="0.25">
      <c r="B854" s="332">
        <v>11.1</v>
      </c>
      <c r="C854" s="332">
        <v>78</v>
      </c>
      <c r="D854" s="332">
        <v>11.1</v>
      </c>
      <c r="E854" s="332">
        <v>2.2000000000000002</v>
      </c>
      <c r="F854" s="332">
        <v>3.6</v>
      </c>
      <c r="G854" s="332">
        <v>357</v>
      </c>
      <c r="H854" s="332">
        <v>1004.5</v>
      </c>
      <c r="I854" s="332">
        <v>35169</v>
      </c>
      <c r="J854" s="332">
        <v>0</v>
      </c>
      <c r="K854" s="332">
        <v>2.5</v>
      </c>
      <c r="L854" s="332">
        <v>30</v>
      </c>
      <c r="M854" s="332">
        <v>80</v>
      </c>
      <c r="N854" s="496">
        <v>172.3</v>
      </c>
      <c r="O854" s="496">
        <v>14.7</v>
      </c>
      <c r="P854" s="496">
        <v>12.3</v>
      </c>
      <c r="Q854" s="497">
        <v>0.58680555555555602</v>
      </c>
      <c r="R854" s="496"/>
      <c r="S854" s="514">
        <f t="shared" si="57"/>
        <v>3.5999999999999996</v>
      </c>
      <c r="T854" s="513">
        <f t="shared" si="53"/>
        <v>60</v>
      </c>
      <c r="U854" s="501" t="str">
        <f t="shared" si="58"/>
        <v/>
      </c>
      <c r="V854" s="503">
        <f t="shared" si="54"/>
        <v>60</v>
      </c>
      <c r="W854" s="514">
        <f t="shared" si="55"/>
        <v>14.7</v>
      </c>
      <c r="X854" s="628">
        <f t="shared" si="56"/>
        <v>60</v>
      </c>
      <c r="AT854" s="254"/>
      <c r="AV854" s="216"/>
      <c r="AW854" s="332"/>
      <c r="AY854" s="255"/>
    </row>
    <row r="855" spans="2:51" x14ac:dyDescent="0.25">
      <c r="B855" s="332">
        <v>11.2</v>
      </c>
      <c r="C855" s="332">
        <v>78</v>
      </c>
      <c r="D855" s="332">
        <v>11.2</v>
      </c>
      <c r="E855" s="332">
        <v>4.3</v>
      </c>
      <c r="F855" s="332">
        <v>7.2</v>
      </c>
      <c r="G855" s="332">
        <v>284</v>
      </c>
      <c r="H855" s="332">
        <v>1004.6</v>
      </c>
      <c r="I855" s="332">
        <v>41710</v>
      </c>
      <c r="J855" s="332">
        <v>0</v>
      </c>
      <c r="K855" s="332">
        <v>2.5</v>
      </c>
      <c r="L855" s="332">
        <v>30</v>
      </c>
      <c r="M855" s="332">
        <v>80</v>
      </c>
      <c r="N855" s="496">
        <v>172.3</v>
      </c>
      <c r="O855" s="496">
        <v>14.9</v>
      </c>
      <c r="P855" s="496">
        <v>12.4</v>
      </c>
      <c r="Q855" s="497">
        <v>0.58750000000000002</v>
      </c>
      <c r="R855" s="496"/>
      <c r="S855" s="514">
        <f t="shared" si="57"/>
        <v>3.7000000000000011</v>
      </c>
      <c r="T855" s="513">
        <f t="shared" si="53"/>
        <v>60</v>
      </c>
      <c r="U855" s="501" t="str">
        <f t="shared" si="58"/>
        <v/>
      </c>
      <c r="V855" s="503">
        <f t="shared" si="54"/>
        <v>60</v>
      </c>
      <c r="W855" s="514">
        <f t="shared" si="55"/>
        <v>14.9</v>
      </c>
      <c r="X855" s="628">
        <f t="shared" si="56"/>
        <v>60</v>
      </c>
      <c r="AT855" s="254"/>
      <c r="AV855" s="216"/>
      <c r="AW855" s="332"/>
      <c r="AY855" s="255"/>
    </row>
    <row r="856" spans="2:51" x14ac:dyDescent="0.25">
      <c r="B856" s="332">
        <v>11.3</v>
      </c>
      <c r="C856" s="332">
        <v>78</v>
      </c>
      <c r="D856" s="332">
        <v>11.3</v>
      </c>
      <c r="E856" s="332">
        <v>3.6</v>
      </c>
      <c r="F856" s="332">
        <v>5.4</v>
      </c>
      <c r="G856" s="332">
        <v>311</v>
      </c>
      <c r="H856" s="332">
        <v>1004.6</v>
      </c>
      <c r="I856" s="332">
        <v>40827</v>
      </c>
      <c r="J856" s="332">
        <v>0</v>
      </c>
      <c r="K856" s="332">
        <v>2.5</v>
      </c>
      <c r="L856" s="332">
        <v>30</v>
      </c>
      <c r="M856" s="332">
        <v>80</v>
      </c>
      <c r="N856" s="496">
        <v>172.3</v>
      </c>
      <c r="O856" s="496">
        <v>14.9</v>
      </c>
      <c r="P856" s="496">
        <v>12.6</v>
      </c>
      <c r="Q856" s="497">
        <v>0.58819444444444402</v>
      </c>
      <c r="R856" s="496"/>
      <c r="S856" s="514">
        <f t="shared" si="57"/>
        <v>3.5999999999999996</v>
      </c>
      <c r="T856" s="513">
        <f t="shared" si="53"/>
        <v>60</v>
      </c>
      <c r="U856" s="501" t="str">
        <f t="shared" si="58"/>
        <v/>
      </c>
      <c r="V856" s="503">
        <f t="shared" si="54"/>
        <v>60</v>
      </c>
      <c r="W856" s="514">
        <f t="shared" si="55"/>
        <v>14.9</v>
      </c>
      <c r="X856" s="628">
        <f t="shared" si="56"/>
        <v>60</v>
      </c>
      <c r="AT856" s="254"/>
      <c r="AV856" s="216"/>
      <c r="AW856" s="332"/>
      <c r="AY856" s="255"/>
    </row>
    <row r="857" spans="2:51" x14ac:dyDescent="0.25">
      <c r="B857" s="332">
        <v>11.4</v>
      </c>
      <c r="C857" s="332">
        <v>77</v>
      </c>
      <c r="D857" s="332">
        <v>11.4</v>
      </c>
      <c r="E857" s="332">
        <v>6.1</v>
      </c>
      <c r="F857" s="332">
        <v>7.2</v>
      </c>
      <c r="G857" s="332">
        <v>326</v>
      </c>
      <c r="H857" s="332">
        <v>1004.7</v>
      </c>
      <c r="I857" s="332">
        <v>39122</v>
      </c>
      <c r="J857" s="332">
        <v>0</v>
      </c>
      <c r="K857" s="332">
        <v>2.5</v>
      </c>
      <c r="L857" s="332">
        <v>30</v>
      </c>
      <c r="M857" s="332">
        <v>80</v>
      </c>
      <c r="N857" s="496">
        <v>172.3</v>
      </c>
      <c r="O857" s="496">
        <v>15.2</v>
      </c>
      <c r="P857" s="496">
        <v>13</v>
      </c>
      <c r="Q857" s="497">
        <v>0.58888888888888902</v>
      </c>
      <c r="R857" s="496"/>
      <c r="S857" s="514">
        <f t="shared" si="57"/>
        <v>3.7999999999999989</v>
      </c>
      <c r="T857" s="513">
        <f t="shared" si="53"/>
        <v>60</v>
      </c>
      <c r="U857" s="501" t="str">
        <f t="shared" si="58"/>
        <v/>
      </c>
      <c r="V857" s="503">
        <f t="shared" si="54"/>
        <v>60</v>
      </c>
      <c r="W857" s="514">
        <f t="shared" si="55"/>
        <v>15.2</v>
      </c>
      <c r="X857" s="628">
        <f t="shared" si="56"/>
        <v>60</v>
      </c>
      <c r="AT857" s="254"/>
      <c r="AV857" s="216"/>
      <c r="AW857" s="332"/>
      <c r="AY857" s="255"/>
    </row>
    <row r="858" spans="2:51" x14ac:dyDescent="0.25">
      <c r="B858" s="332">
        <v>11.3</v>
      </c>
      <c r="C858" s="332">
        <v>74</v>
      </c>
      <c r="D858" s="332">
        <v>11.3</v>
      </c>
      <c r="E858" s="332">
        <v>8.6</v>
      </c>
      <c r="F858" s="332">
        <v>11.2</v>
      </c>
      <c r="G858" s="332">
        <v>291</v>
      </c>
      <c r="H858" s="332">
        <v>1004.6</v>
      </c>
      <c r="I858" s="332">
        <v>43245</v>
      </c>
      <c r="J858" s="332">
        <v>0</v>
      </c>
      <c r="K858" s="332">
        <v>2.5</v>
      </c>
      <c r="L858" s="332">
        <v>30</v>
      </c>
      <c r="M858" s="332">
        <v>80</v>
      </c>
      <c r="N858" s="496">
        <v>172.3</v>
      </c>
      <c r="O858" s="496">
        <v>15.6</v>
      </c>
      <c r="P858" s="496">
        <v>13.3</v>
      </c>
      <c r="Q858" s="497">
        <v>0.58958333333333302</v>
      </c>
      <c r="R858" s="496"/>
      <c r="S858" s="514">
        <f t="shared" si="57"/>
        <v>4.2999999999999989</v>
      </c>
      <c r="T858" s="513">
        <f t="shared" si="53"/>
        <v>60</v>
      </c>
      <c r="U858" s="501" t="str">
        <f t="shared" si="58"/>
        <v/>
      </c>
      <c r="V858" s="503">
        <f t="shared" si="54"/>
        <v>60</v>
      </c>
      <c r="W858" s="514">
        <f t="shared" si="55"/>
        <v>15.6</v>
      </c>
      <c r="X858" s="628">
        <f t="shared" si="56"/>
        <v>60</v>
      </c>
      <c r="AT858" s="254"/>
      <c r="AV858" s="216"/>
      <c r="AW858" s="332"/>
      <c r="AY858" s="255"/>
    </row>
    <row r="859" spans="2:51" x14ac:dyDescent="0.25">
      <c r="B859" s="332">
        <v>11.4</v>
      </c>
      <c r="C859" s="332">
        <v>72</v>
      </c>
      <c r="D859" s="332">
        <v>11.4</v>
      </c>
      <c r="E859" s="332">
        <v>6.1</v>
      </c>
      <c r="F859" s="332">
        <v>9.4</v>
      </c>
      <c r="G859" s="332">
        <v>261</v>
      </c>
      <c r="H859" s="332">
        <v>1004.3</v>
      </c>
      <c r="I859" s="332">
        <v>35944</v>
      </c>
      <c r="J859" s="332">
        <v>0</v>
      </c>
      <c r="K859" s="332">
        <v>2.5</v>
      </c>
      <c r="L859" s="332">
        <v>30</v>
      </c>
      <c r="M859" s="332">
        <v>80</v>
      </c>
      <c r="N859" s="496">
        <v>172.3</v>
      </c>
      <c r="O859" s="496">
        <v>15.9</v>
      </c>
      <c r="P859" s="496">
        <v>13.3</v>
      </c>
      <c r="Q859" s="497">
        <v>0.59027777777777801</v>
      </c>
      <c r="R859" s="496"/>
      <c r="S859" s="514">
        <f t="shared" si="57"/>
        <v>4.5</v>
      </c>
      <c r="T859" s="513">
        <f t="shared" si="53"/>
        <v>60</v>
      </c>
      <c r="U859" s="501" t="str">
        <f t="shared" si="58"/>
        <v/>
      </c>
      <c r="V859" s="503">
        <f t="shared" si="54"/>
        <v>60</v>
      </c>
      <c r="W859" s="514">
        <f t="shared" si="55"/>
        <v>15.9</v>
      </c>
      <c r="X859" s="628">
        <f t="shared" si="56"/>
        <v>60</v>
      </c>
      <c r="AT859" s="254"/>
      <c r="AV859" s="216"/>
      <c r="AW859" s="332"/>
      <c r="AY859" s="255"/>
    </row>
    <row r="860" spans="2:51" x14ac:dyDescent="0.25">
      <c r="B860" s="332">
        <v>11.4</v>
      </c>
      <c r="C860" s="332">
        <v>71</v>
      </c>
      <c r="D860" s="332">
        <v>11.4</v>
      </c>
      <c r="E860" s="332">
        <v>6.8</v>
      </c>
      <c r="F860" s="332">
        <v>9.4</v>
      </c>
      <c r="G860" s="332">
        <v>270</v>
      </c>
      <c r="H860" s="332">
        <v>1004.6</v>
      </c>
      <c r="I860" s="332">
        <v>37417</v>
      </c>
      <c r="J860" s="332">
        <v>0</v>
      </c>
      <c r="K860" s="332">
        <v>2.5</v>
      </c>
      <c r="L860" s="332">
        <v>30</v>
      </c>
      <c r="M860" s="332">
        <v>80</v>
      </c>
      <c r="N860" s="496">
        <v>172.3</v>
      </c>
      <c r="O860" s="496">
        <v>16.3</v>
      </c>
      <c r="P860" s="496">
        <v>13.5</v>
      </c>
      <c r="Q860" s="497">
        <v>0.59097222222222201</v>
      </c>
      <c r="R860" s="496"/>
      <c r="S860" s="514">
        <f t="shared" si="57"/>
        <v>4.9000000000000004</v>
      </c>
      <c r="T860" s="513">
        <f t="shared" si="53"/>
        <v>60</v>
      </c>
      <c r="U860" s="501" t="str">
        <f t="shared" si="58"/>
        <v/>
      </c>
      <c r="V860" s="503">
        <f t="shared" si="54"/>
        <v>60</v>
      </c>
      <c r="W860" s="514">
        <f t="shared" si="55"/>
        <v>16.3</v>
      </c>
      <c r="X860" s="628">
        <f t="shared" si="56"/>
        <v>60</v>
      </c>
      <c r="AT860" s="254"/>
      <c r="AV860" s="216"/>
      <c r="AW860" s="332"/>
      <c r="AY860" s="255"/>
    </row>
    <row r="861" spans="2:51" x14ac:dyDescent="0.25">
      <c r="B861" s="332">
        <v>11.6</v>
      </c>
      <c r="C861" s="332">
        <v>69</v>
      </c>
      <c r="D861" s="332">
        <v>11.6</v>
      </c>
      <c r="E861" s="332">
        <v>10.8</v>
      </c>
      <c r="F861" s="332">
        <v>13</v>
      </c>
      <c r="G861" s="332">
        <v>242</v>
      </c>
      <c r="H861" s="332">
        <v>1004.7</v>
      </c>
      <c r="I861" s="332">
        <v>35107</v>
      </c>
      <c r="J861" s="332">
        <v>0</v>
      </c>
      <c r="K861" s="332">
        <v>2.5</v>
      </c>
      <c r="L861" s="332">
        <v>30</v>
      </c>
      <c r="M861" s="332">
        <v>80</v>
      </c>
      <c r="N861" s="496">
        <v>172.3</v>
      </c>
      <c r="O861" s="496">
        <v>16.600000000000001</v>
      </c>
      <c r="P861" s="496">
        <v>13.8</v>
      </c>
      <c r="Q861" s="497">
        <v>0.59166666666666701</v>
      </c>
      <c r="R861" s="496"/>
      <c r="S861" s="514">
        <f t="shared" si="57"/>
        <v>5.0000000000000018</v>
      </c>
      <c r="T861" s="513">
        <f t="shared" si="53"/>
        <v>60</v>
      </c>
      <c r="U861" s="501" t="str">
        <f t="shared" si="58"/>
        <v/>
      </c>
      <c r="V861" s="503">
        <f t="shared" si="54"/>
        <v>60</v>
      </c>
      <c r="W861" s="514">
        <f t="shared" si="55"/>
        <v>16.600000000000001</v>
      </c>
      <c r="X861" s="628">
        <f t="shared" si="56"/>
        <v>60</v>
      </c>
      <c r="AT861" s="254"/>
      <c r="AV861" s="216"/>
      <c r="AW861" s="332"/>
      <c r="AY861" s="255"/>
    </row>
    <row r="862" spans="2:51" x14ac:dyDescent="0.25">
      <c r="B862" s="332">
        <v>11.6</v>
      </c>
      <c r="C862" s="332">
        <v>67</v>
      </c>
      <c r="D862" s="332">
        <v>11.6</v>
      </c>
      <c r="E862" s="332">
        <v>12.2</v>
      </c>
      <c r="F862" s="332">
        <v>16.600000000000001</v>
      </c>
      <c r="G862" s="332">
        <v>268</v>
      </c>
      <c r="H862" s="332">
        <v>1004.5</v>
      </c>
      <c r="I862" s="332">
        <v>51212</v>
      </c>
      <c r="J862" s="332">
        <v>0</v>
      </c>
      <c r="K862" s="332">
        <v>2.5</v>
      </c>
      <c r="L862" s="332">
        <v>30</v>
      </c>
      <c r="M862" s="332">
        <v>80</v>
      </c>
      <c r="N862" s="496">
        <v>172.3</v>
      </c>
      <c r="O862" s="496">
        <v>16.899999999999999</v>
      </c>
      <c r="P862" s="496">
        <v>14</v>
      </c>
      <c r="Q862" s="497">
        <v>0.59236111111111101</v>
      </c>
      <c r="R862" s="496"/>
      <c r="S862" s="514">
        <f t="shared" si="57"/>
        <v>5.2999999999999989</v>
      </c>
      <c r="T862" s="513">
        <f t="shared" si="53"/>
        <v>60</v>
      </c>
      <c r="U862" s="501" t="str">
        <f t="shared" si="58"/>
        <v/>
      </c>
      <c r="V862" s="503">
        <f t="shared" si="54"/>
        <v>60</v>
      </c>
      <c r="W862" s="514">
        <f t="shared" si="55"/>
        <v>16.899999999999999</v>
      </c>
      <c r="X862" s="628">
        <f t="shared" si="56"/>
        <v>60</v>
      </c>
      <c r="AT862" s="254"/>
      <c r="AV862" s="216"/>
      <c r="AW862" s="332"/>
      <c r="AY862" s="255"/>
    </row>
    <row r="863" spans="2:51" x14ac:dyDescent="0.25">
      <c r="B863" s="332">
        <v>11.7</v>
      </c>
      <c r="C863" s="332">
        <v>68</v>
      </c>
      <c r="D863" s="332">
        <v>11.7</v>
      </c>
      <c r="E863" s="332">
        <v>6.5</v>
      </c>
      <c r="F863" s="332">
        <v>7.2</v>
      </c>
      <c r="G863" s="332">
        <v>247</v>
      </c>
      <c r="H863" s="332">
        <v>1004.8</v>
      </c>
      <c r="I863" s="332">
        <v>57877</v>
      </c>
      <c r="J863" s="332">
        <v>0</v>
      </c>
      <c r="K863" s="332">
        <v>2.5</v>
      </c>
      <c r="L863" s="332">
        <v>30</v>
      </c>
      <c r="M863" s="332">
        <v>80</v>
      </c>
      <c r="N863" s="496">
        <v>172.3</v>
      </c>
      <c r="O863" s="496">
        <v>17.100000000000001</v>
      </c>
      <c r="P863" s="496">
        <v>14.1</v>
      </c>
      <c r="Q863" s="497">
        <v>0.593055555555556</v>
      </c>
      <c r="R863" s="496"/>
      <c r="S863" s="514">
        <f t="shared" si="57"/>
        <v>5.4000000000000021</v>
      </c>
      <c r="T863" s="513">
        <f t="shared" si="53"/>
        <v>60</v>
      </c>
      <c r="U863" s="501" t="str">
        <f t="shared" si="58"/>
        <v/>
      </c>
      <c r="V863" s="503">
        <f t="shared" si="54"/>
        <v>60</v>
      </c>
      <c r="W863" s="514">
        <f t="shared" si="55"/>
        <v>17.100000000000001</v>
      </c>
      <c r="X863" s="628">
        <f t="shared" si="56"/>
        <v>60</v>
      </c>
      <c r="AT863" s="254"/>
      <c r="AV863" s="216"/>
      <c r="AW863" s="332"/>
      <c r="AY863" s="255"/>
    </row>
    <row r="864" spans="2:51" x14ac:dyDescent="0.25">
      <c r="B864" s="332">
        <v>11.8</v>
      </c>
      <c r="C864" s="332">
        <v>66</v>
      </c>
      <c r="D864" s="332">
        <v>11.8</v>
      </c>
      <c r="E864" s="332">
        <v>9.4</v>
      </c>
      <c r="F864" s="332">
        <v>14.8</v>
      </c>
      <c r="G864" s="332">
        <v>290</v>
      </c>
      <c r="H864" s="332">
        <v>1004.7</v>
      </c>
      <c r="I864" s="332">
        <v>56823</v>
      </c>
      <c r="J864" s="332">
        <v>0</v>
      </c>
      <c r="K864" s="332">
        <v>2.5</v>
      </c>
      <c r="L864" s="332">
        <v>30</v>
      </c>
      <c r="M864" s="332">
        <v>80</v>
      </c>
      <c r="N864" s="496">
        <v>172.3</v>
      </c>
      <c r="O864" s="496">
        <v>17.3</v>
      </c>
      <c r="P864" s="496">
        <v>14.2</v>
      </c>
      <c r="Q864" s="497">
        <v>0.59375</v>
      </c>
      <c r="R864" s="496"/>
      <c r="S864" s="514">
        <f t="shared" si="57"/>
        <v>5.5</v>
      </c>
      <c r="T864" s="513">
        <f t="shared" si="53"/>
        <v>60</v>
      </c>
      <c r="U864" s="501" t="str">
        <f t="shared" si="58"/>
        <v/>
      </c>
      <c r="V864" s="503">
        <f t="shared" si="54"/>
        <v>60</v>
      </c>
      <c r="W864" s="514">
        <f t="shared" si="55"/>
        <v>17.3</v>
      </c>
      <c r="X864" s="628">
        <f t="shared" si="56"/>
        <v>60</v>
      </c>
      <c r="AT864" s="254"/>
      <c r="AV864" s="216"/>
      <c r="AW864" s="332"/>
      <c r="AY864" s="255"/>
    </row>
    <row r="865" spans="2:51" x14ac:dyDescent="0.25">
      <c r="B865" s="332">
        <v>11.9</v>
      </c>
      <c r="C865" s="332">
        <v>66</v>
      </c>
      <c r="D865" s="332">
        <v>11.9</v>
      </c>
      <c r="E865" s="332">
        <v>9</v>
      </c>
      <c r="F865" s="332">
        <v>13</v>
      </c>
      <c r="G865" s="332">
        <v>290</v>
      </c>
      <c r="H865" s="332">
        <v>1004.8</v>
      </c>
      <c r="I865" s="332">
        <v>60946</v>
      </c>
      <c r="J865" s="332">
        <v>0</v>
      </c>
      <c r="K865" s="332">
        <v>2.5</v>
      </c>
      <c r="L865" s="332">
        <v>30</v>
      </c>
      <c r="M865" s="332">
        <v>80</v>
      </c>
      <c r="N865" s="496">
        <v>172.3</v>
      </c>
      <c r="O865" s="496">
        <v>17.5</v>
      </c>
      <c r="P865" s="496">
        <v>14.3</v>
      </c>
      <c r="Q865" s="497">
        <v>0.594444444444444</v>
      </c>
      <c r="R865" s="496"/>
      <c r="S865" s="514">
        <f t="shared" si="57"/>
        <v>5.6</v>
      </c>
      <c r="T865" s="513">
        <f t="shared" si="53"/>
        <v>60</v>
      </c>
      <c r="U865" s="501" t="str">
        <f t="shared" si="58"/>
        <v/>
      </c>
      <c r="V865" s="503">
        <f t="shared" si="54"/>
        <v>60</v>
      </c>
      <c r="W865" s="514">
        <f t="shared" si="55"/>
        <v>17.5</v>
      </c>
      <c r="X865" s="628">
        <f t="shared" si="56"/>
        <v>60</v>
      </c>
      <c r="AT865" s="254"/>
      <c r="AV865" s="216"/>
      <c r="AW865" s="332"/>
      <c r="AY865" s="255"/>
    </row>
    <row r="866" spans="2:51" x14ac:dyDescent="0.25">
      <c r="B866" s="332">
        <v>12</v>
      </c>
      <c r="C866" s="332">
        <v>66</v>
      </c>
      <c r="D866" s="332">
        <v>12</v>
      </c>
      <c r="E866" s="332">
        <v>7.2</v>
      </c>
      <c r="F866" s="332">
        <v>13</v>
      </c>
      <c r="G866" s="332">
        <v>43</v>
      </c>
      <c r="H866" s="332">
        <v>1004.6</v>
      </c>
      <c r="I866" s="332">
        <v>42377</v>
      </c>
      <c r="J866" s="332">
        <v>0</v>
      </c>
      <c r="K866" s="332">
        <v>2.5</v>
      </c>
      <c r="L866" s="332">
        <v>30</v>
      </c>
      <c r="M866" s="332">
        <v>80</v>
      </c>
      <c r="N866" s="496">
        <v>172.3</v>
      </c>
      <c r="O866" s="496">
        <v>17.899999999999999</v>
      </c>
      <c r="P866" s="496">
        <v>14.4</v>
      </c>
      <c r="Q866" s="497">
        <v>0.59513888888888899</v>
      </c>
      <c r="R866" s="496"/>
      <c r="S866" s="514">
        <f t="shared" si="57"/>
        <v>5.8999999999999986</v>
      </c>
      <c r="T866" s="513">
        <f t="shared" si="53"/>
        <v>60</v>
      </c>
      <c r="U866" s="501" t="str">
        <f t="shared" si="58"/>
        <v/>
      </c>
      <c r="V866" s="503">
        <f t="shared" si="54"/>
        <v>60</v>
      </c>
      <c r="W866" s="514">
        <f t="shared" si="55"/>
        <v>17.899999999999999</v>
      </c>
      <c r="X866" s="628">
        <f t="shared" si="56"/>
        <v>60</v>
      </c>
      <c r="AT866" s="254"/>
      <c r="AV866" s="216"/>
      <c r="AW866" s="332"/>
      <c r="AY866" s="255"/>
    </row>
    <row r="867" spans="2:51" x14ac:dyDescent="0.25">
      <c r="B867" s="332">
        <v>12</v>
      </c>
      <c r="C867" s="332">
        <v>66</v>
      </c>
      <c r="D867" s="332">
        <v>12</v>
      </c>
      <c r="E867" s="332">
        <v>10.4</v>
      </c>
      <c r="F867" s="332">
        <v>13</v>
      </c>
      <c r="G867" s="332">
        <v>255</v>
      </c>
      <c r="H867" s="332">
        <v>1004.6</v>
      </c>
      <c r="I867" s="332">
        <v>36921</v>
      </c>
      <c r="J867" s="332">
        <v>0</v>
      </c>
      <c r="K867" s="332">
        <v>2.5</v>
      </c>
      <c r="L867" s="332">
        <v>30</v>
      </c>
      <c r="M867" s="332">
        <v>80</v>
      </c>
      <c r="N867" s="496">
        <v>172.3</v>
      </c>
      <c r="O867" s="496">
        <v>18.3</v>
      </c>
      <c r="P867" s="496">
        <v>14.6</v>
      </c>
      <c r="Q867" s="497">
        <v>0.59583333333333299</v>
      </c>
      <c r="R867" s="496"/>
      <c r="S867" s="514">
        <f t="shared" si="57"/>
        <v>6.3000000000000007</v>
      </c>
      <c r="T867" s="513">
        <f t="shared" si="53"/>
        <v>60</v>
      </c>
      <c r="U867" s="501" t="str">
        <f t="shared" si="58"/>
        <v/>
      </c>
      <c r="V867" s="503">
        <f t="shared" si="54"/>
        <v>60</v>
      </c>
      <c r="W867" s="514">
        <f t="shared" si="55"/>
        <v>18.3</v>
      </c>
      <c r="X867" s="628">
        <f t="shared" si="56"/>
        <v>60</v>
      </c>
      <c r="AT867" s="254"/>
      <c r="AV867" s="216"/>
      <c r="AW867" s="332"/>
      <c r="AY867" s="255"/>
    </row>
    <row r="868" spans="2:51" x14ac:dyDescent="0.25">
      <c r="B868" s="332">
        <v>12.1</v>
      </c>
      <c r="C868" s="332">
        <v>66</v>
      </c>
      <c r="D868" s="332">
        <v>12.1</v>
      </c>
      <c r="E868" s="332">
        <v>9.4</v>
      </c>
      <c r="F868" s="332">
        <v>16.600000000000001</v>
      </c>
      <c r="G868" s="332">
        <v>296</v>
      </c>
      <c r="H868" s="332">
        <v>1004.5</v>
      </c>
      <c r="I868" s="332">
        <v>32751</v>
      </c>
      <c r="J868" s="332">
        <v>0</v>
      </c>
      <c r="K868" s="332">
        <v>2.5</v>
      </c>
      <c r="L868" s="332">
        <v>30</v>
      </c>
      <c r="M868" s="332">
        <v>80</v>
      </c>
      <c r="N868" s="496">
        <v>172.3</v>
      </c>
      <c r="O868" s="496">
        <v>18.600000000000001</v>
      </c>
      <c r="P868" s="496">
        <v>14.7</v>
      </c>
      <c r="Q868" s="497">
        <v>0.59652777777777799</v>
      </c>
      <c r="R868" s="496"/>
      <c r="S868" s="514">
        <f t="shared" si="57"/>
        <v>6.5000000000000018</v>
      </c>
      <c r="T868" s="513">
        <f t="shared" si="53"/>
        <v>60</v>
      </c>
      <c r="U868" s="501" t="str">
        <f t="shared" si="58"/>
        <v/>
      </c>
      <c r="V868" s="503">
        <f t="shared" si="54"/>
        <v>60</v>
      </c>
      <c r="W868" s="514">
        <f t="shared" si="55"/>
        <v>18.600000000000001</v>
      </c>
      <c r="X868" s="628">
        <f t="shared" si="56"/>
        <v>60</v>
      </c>
      <c r="AT868" s="254"/>
      <c r="AV868" s="216"/>
      <c r="AW868" s="332"/>
      <c r="AY868" s="255"/>
    </row>
    <row r="869" spans="2:51" x14ac:dyDescent="0.25">
      <c r="B869" s="332">
        <v>12</v>
      </c>
      <c r="C869" s="332">
        <v>66</v>
      </c>
      <c r="D869" s="332">
        <v>12</v>
      </c>
      <c r="E869" s="332">
        <v>12.2</v>
      </c>
      <c r="F869" s="332">
        <v>18.399999999999999</v>
      </c>
      <c r="G869" s="332">
        <v>273</v>
      </c>
      <c r="H869" s="332">
        <v>1004.7</v>
      </c>
      <c r="I869" s="332">
        <v>33681</v>
      </c>
      <c r="J869" s="332">
        <v>0</v>
      </c>
      <c r="K869" s="332">
        <v>2.5</v>
      </c>
      <c r="L869" s="332">
        <v>30</v>
      </c>
      <c r="M869" s="332">
        <v>80</v>
      </c>
      <c r="N869" s="496">
        <v>172.3</v>
      </c>
      <c r="O869" s="496">
        <v>18.899999999999999</v>
      </c>
      <c r="P869" s="496">
        <v>14.7</v>
      </c>
      <c r="Q869" s="497">
        <v>0.59722222222222199</v>
      </c>
      <c r="R869" s="496"/>
      <c r="S869" s="514">
        <f t="shared" si="57"/>
        <v>6.8999999999999986</v>
      </c>
      <c r="T869" s="513">
        <f t="shared" si="53"/>
        <v>60</v>
      </c>
      <c r="U869" s="501" t="str">
        <f t="shared" si="58"/>
        <v/>
      </c>
      <c r="V869" s="503">
        <f t="shared" si="54"/>
        <v>60</v>
      </c>
      <c r="W869" s="514">
        <f t="shared" si="55"/>
        <v>18.899999999999999</v>
      </c>
      <c r="X869" s="628">
        <f t="shared" si="56"/>
        <v>60</v>
      </c>
      <c r="AT869" s="254"/>
      <c r="AV869" s="216"/>
      <c r="AW869" s="332"/>
      <c r="AY869" s="255"/>
    </row>
    <row r="870" spans="2:51" x14ac:dyDescent="0.25">
      <c r="B870" s="332">
        <v>12</v>
      </c>
      <c r="C870" s="332">
        <v>67</v>
      </c>
      <c r="D870" s="332">
        <v>12</v>
      </c>
      <c r="E870" s="332">
        <v>8.6</v>
      </c>
      <c r="F870" s="332">
        <v>13</v>
      </c>
      <c r="G870" s="332">
        <v>269</v>
      </c>
      <c r="H870" s="332">
        <v>1004.8</v>
      </c>
      <c r="I870" s="332">
        <v>51212</v>
      </c>
      <c r="J870" s="332">
        <v>0</v>
      </c>
      <c r="K870" s="332">
        <v>2.5</v>
      </c>
      <c r="L870" s="332">
        <v>30</v>
      </c>
      <c r="M870" s="332">
        <v>80</v>
      </c>
      <c r="N870" s="496">
        <v>172.3</v>
      </c>
      <c r="O870" s="496">
        <v>19</v>
      </c>
      <c r="P870" s="496">
        <v>14.8</v>
      </c>
      <c r="Q870" s="497">
        <v>0.59791666666666698</v>
      </c>
      <c r="R870" s="496"/>
      <c r="S870" s="514">
        <f t="shared" si="57"/>
        <v>7</v>
      </c>
      <c r="T870" s="513">
        <f t="shared" si="53"/>
        <v>60</v>
      </c>
      <c r="U870" s="501" t="str">
        <f t="shared" si="58"/>
        <v/>
      </c>
      <c r="V870" s="503">
        <f t="shared" si="54"/>
        <v>60</v>
      </c>
      <c r="W870" s="514">
        <f t="shared" si="55"/>
        <v>19</v>
      </c>
      <c r="X870" s="628">
        <f t="shared" si="56"/>
        <v>60</v>
      </c>
      <c r="AT870" s="254"/>
      <c r="AV870" s="216"/>
      <c r="AW870" s="332"/>
      <c r="AY870" s="255"/>
    </row>
    <row r="871" spans="2:51" x14ac:dyDescent="0.25">
      <c r="B871" s="332">
        <v>12</v>
      </c>
      <c r="C871" s="332">
        <v>66</v>
      </c>
      <c r="D871" s="332">
        <v>12</v>
      </c>
      <c r="E871" s="332">
        <v>10.4</v>
      </c>
      <c r="F871" s="332">
        <v>13</v>
      </c>
      <c r="G871" s="332">
        <v>308</v>
      </c>
      <c r="H871" s="332">
        <v>1004.6</v>
      </c>
      <c r="I871" s="332">
        <v>35495</v>
      </c>
      <c r="J871" s="332">
        <v>0</v>
      </c>
      <c r="K871" s="332">
        <v>2.5</v>
      </c>
      <c r="L871" s="332">
        <v>30</v>
      </c>
      <c r="M871" s="332">
        <v>80</v>
      </c>
      <c r="N871" s="496">
        <v>172.3</v>
      </c>
      <c r="O871" s="496">
        <v>19</v>
      </c>
      <c r="P871" s="496">
        <v>14.8</v>
      </c>
      <c r="Q871" s="497">
        <v>0.59861111111111098</v>
      </c>
      <c r="R871" s="496"/>
      <c r="S871" s="514">
        <f t="shared" si="57"/>
        <v>7</v>
      </c>
      <c r="T871" s="513">
        <f t="shared" si="53"/>
        <v>60</v>
      </c>
      <c r="U871" s="501" t="str">
        <f t="shared" si="58"/>
        <v/>
      </c>
      <c r="V871" s="503">
        <f t="shared" si="54"/>
        <v>60</v>
      </c>
      <c r="W871" s="514">
        <f t="shared" si="55"/>
        <v>19</v>
      </c>
      <c r="X871" s="628">
        <f t="shared" si="56"/>
        <v>60</v>
      </c>
      <c r="AT871" s="254"/>
      <c r="AV871" s="216"/>
      <c r="AW871" s="332"/>
      <c r="AY871" s="255"/>
    </row>
    <row r="872" spans="2:51" x14ac:dyDescent="0.25">
      <c r="B872" s="332">
        <v>12</v>
      </c>
      <c r="C872" s="332">
        <v>67</v>
      </c>
      <c r="D872" s="332">
        <v>12</v>
      </c>
      <c r="E872" s="332">
        <v>9.4</v>
      </c>
      <c r="F872" s="332">
        <v>18.399999999999999</v>
      </c>
      <c r="G872" s="332">
        <v>234</v>
      </c>
      <c r="H872" s="332">
        <v>1004.6</v>
      </c>
      <c r="I872" s="332">
        <v>31713</v>
      </c>
      <c r="J872" s="332">
        <v>0</v>
      </c>
      <c r="K872" s="332">
        <v>2.5</v>
      </c>
      <c r="L872" s="332">
        <v>30</v>
      </c>
      <c r="M872" s="332">
        <v>80</v>
      </c>
      <c r="N872" s="496">
        <v>172.3</v>
      </c>
      <c r="O872" s="496">
        <v>19</v>
      </c>
      <c r="P872" s="496">
        <v>14.7</v>
      </c>
      <c r="Q872" s="497">
        <v>0.59930555555555598</v>
      </c>
      <c r="R872" s="496"/>
      <c r="S872" s="514">
        <f t="shared" si="57"/>
        <v>7</v>
      </c>
      <c r="T872" s="513">
        <f t="shared" si="53"/>
        <v>60</v>
      </c>
      <c r="U872" s="501" t="str">
        <f t="shared" si="58"/>
        <v/>
      </c>
      <c r="V872" s="503">
        <f t="shared" si="54"/>
        <v>60</v>
      </c>
      <c r="W872" s="514">
        <f t="shared" si="55"/>
        <v>19</v>
      </c>
      <c r="X872" s="628">
        <f t="shared" si="56"/>
        <v>60</v>
      </c>
      <c r="AT872" s="254"/>
      <c r="AV872" s="216"/>
      <c r="AW872" s="332"/>
      <c r="AY872" s="255"/>
    </row>
    <row r="873" spans="2:51" x14ac:dyDescent="0.25">
      <c r="B873" s="332">
        <v>11.9</v>
      </c>
      <c r="C873" s="332">
        <v>67</v>
      </c>
      <c r="D873" s="332">
        <v>11.9</v>
      </c>
      <c r="E873" s="332">
        <v>13</v>
      </c>
      <c r="F873" s="332">
        <v>22</v>
      </c>
      <c r="G873" s="332">
        <v>275</v>
      </c>
      <c r="H873" s="332">
        <v>1004.7</v>
      </c>
      <c r="I873" s="332">
        <v>32860</v>
      </c>
      <c r="J873" s="332">
        <v>0</v>
      </c>
      <c r="K873" s="332">
        <v>2.5</v>
      </c>
      <c r="L873" s="332">
        <v>30</v>
      </c>
      <c r="M873" s="332">
        <v>80</v>
      </c>
      <c r="N873" s="496">
        <v>172.3</v>
      </c>
      <c r="O873" s="496">
        <v>19</v>
      </c>
      <c r="P873" s="496">
        <v>14.7</v>
      </c>
      <c r="Q873" s="497">
        <v>0.6</v>
      </c>
      <c r="R873" s="496"/>
      <c r="S873" s="514">
        <f t="shared" si="57"/>
        <v>7.1</v>
      </c>
      <c r="T873" s="513">
        <f t="shared" si="53"/>
        <v>60</v>
      </c>
      <c r="U873" s="501" t="str">
        <f t="shared" si="58"/>
        <v/>
      </c>
      <c r="V873" s="503">
        <f t="shared" si="54"/>
        <v>60</v>
      </c>
      <c r="W873" s="514">
        <f t="shared" si="55"/>
        <v>19</v>
      </c>
      <c r="X873" s="628">
        <f t="shared" si="56"/>
        <v>60</v>
      </c>
      <c r="AT873" s="254"/>
      <c r="AV873" s="216"/>
      <c r="AW873" s="332"/>
      <c r="AY873" s="255"/>
    </row>
    <row r="874" spans="2:51" x14ac:dyDescent="0.25">
      <c r="B874" s="332">
        <v>11.9</v>
      </c>
      <c r="C874" s="332">
        <v>67</v>
      </c>
      <c r="D874" s="332">
        <v>11.9</v>
      </c>
      <c r="E874" s="332">
        <v>9.6999999999999993</v>
      </c>
      <c r="F874" s="332">
        <v>14.8</v>
      </c>
      <c r="G874" s="332">
        <v>253</v>
      </c>
      <c r="H874" s="332">
        <v>1004.6</v>
      </c>
      <c r="I874" s="332">
        <v>33139</v>
      </c>
      <c r="J874" s="332">
        <v>0</v>
      </c>
      <c r="K874" s="332">
        <v>2.5</v>
      </c>
      <c r="L874" s="332">
        <v>30</v>
      </c>
      <c r="M874" s="332">
        <v>80</v>
      </c>
      <c r="N874" s="496">
        <v>172.3</v>
      </c>
      <c r="O874" s="496">
        <v>18.899999999999999</v>
      </c>
      <c r="P874" s="496">
        <v>14.7</v>
      </c>
      <c r="Q874" s="497">
        <v>0.60069444444444398</v>
      </c>
      <c r="R874" s="496"/>
      <c r="S874" s="514">
        <f t="shared" si="57"/>
        <v>6.9999999999999982</v>
      </c>
      <c r="T874" s="513">
        <f t="shared" si="53"/>
        <v>60</v>
      </c>
      <c r="U874" s="501" t="str">
        <f t="shared" si="58"/>
        <v/>
      </c>
      <c r="V874" s="503">
        <f t="shared" si="54"/>
        <v>60</v>
      </c>
      <c r="W874" s="514">
        <f t="shared" si="55"/>
        <v>18.899999999999999</v>
      </c>
      <c r="X874" s="628">
        <f t="shared" si="56"/>
        <v>60</v>
      </c>
      <c r="AT874" s="254"/>
      <c r="AV874" s="216"/>
      <c r="AW874" s="332"/>
      <c r="AY874" s="255"/>
    </row>
    <row r="875" spans="2:51" x14ac:dyDescent="0.25">
      <c r="B875" s="332">
        <v>11.8</v>
      </c>
      <c r="C875" s="332">
        <v>68</v>
      </c>
      <c r="D875" s="332">
        <v>11.8</v>
      </c>
      <c r="E875" s="332">
        <v>12.6</v>
      </c>
      <c r="F875" s="332">
        <v>23.8</v>
      </c>
      <c r="G875" s="332">
        <v>289</v>
      </c>
      <c r="H875" s="332">
        <v>1004.9</v>
      </c>
      <c r="I875" s="332">
        <v>37913</v>
      </c>
      <c r="J875" s="332">
        <v>0</v>
      </c>
      <c r="K875" s="332">
        <v>2.5</v>
      </c>
      <c r="L875" s="332">
        <v>30</v>
      </c>
      <c r="M875" s="332">
        <v>80</v>
      </c>
      <c r="N875" s="496">
        <v>172.3</v>
      </c>
      <c r="O875" s="496">
        <v>18.7</v>
      </c>
      <c r="P875" s="496">
        <v>14.6</v>
      </c>
      <c r="Q875" s="497">
        <v>0.60138888888888897</v>
      </c>
      <c r="R875" s="496"/>
      <c r="S875" s="514">
        <f t="shared" si="57"/>
        <v>6.8999999999999986</v>
      </c>
      <c r="T875" s="513">
        <f t="shared" si="53"/>
        <v>60</v>
      </c>
      <c r="U875" s="501" t="str">
        <f t="shared" si="58"/>
        <v/>
      </c>
      <c r="V875" s="503">
        <f t="shared" si="54"/>
        <v>60</v>
      </c>
      <c r="W875" s="514">
        <f t="shared" si="55"/>
        <v>18.7</v>
      </c>
      <c r="X875" s="628">
        <f t="shared" si="56"/>
        <v>60</v>
      </c>
      <c r="AT875" s="254"/>
      <c r="AV875" s="216"/>
      <c r="AW875" s="332"/>
      <c r="AY875" s="255"/>
    </row>
    <row r="876" spans="2:51" x14ac:dyDescent="0.25">
      <c r="B876" s="332">
        <v>11.8</v>
      </c>
      <c r="C876" s="332">
        <v>68</v>
      </c>
      <c r="D876" s="332">
        <v>11.8</v>
      </c>
      <c r="E876" s="332">
        <v>14</v>
      </c>
      <c r="F876" s="332">
        <v>23.8</v>
      </c>
      <c r="G876" s="332">
        <v>281</v>
      </c>
      <c r="H876" s="332">
        <v>1004.9</v>
      </c>
      <c r="I876" s="332">
        <v>33898</v>
      </c>
      <c r="J876" s="332">
        <v>0</v>
      </c>
      <c r="K876" s="332">
        <v>2.5</v>
      </c>
      <c r="L876" s="332">
        <v>30</v>
      </c>
      <c r="M876" s="332">
        <v>80</v>
      </c>
      <c r="N876" s="496">
        <v>172.3</v>
      </c>
      <c r="O876" s="496">
        <v>18.5</v>
      </c>
      <c r="P876" s="496">
        <v>14.5</v>
      </c>
      <c r="Q876" s="497">
        <v>0.60208333333333297</v>
      </c>
      <c r="R876" s="496"/>
      <c r="S876" s="514">
        <f t="shared" si="57"/>
        <v>6.6999999999999993</v>
      </c>
      <c r="T876" s="513">
        <f t="shared" si="53"/>
        <v>60</v>
      </c>
      <c r="U876" s="501" t="str">
        <f t="shared" si="58"/>
        <v/>
      </c>
      <c r="V876" s="503">
        <f t="shared" si="54"/>
        <v>60</v>
      </c>
      <c r="W876" s="514">
        <f t="shared" si="55"/>
        <v>18.5</v>
      </c>
      <c r="X876" s="628">
        <f t="shared" si="56"/>
        <v>60</v>
      </c>
      <c r="AT876" s="254"/>
      <c r="AV876" s="216"/>
      <c r="AW876" s="332"/>
      <c r="AY876" s="255"/>
    </row>
    <row r="877" spans="2:51" x14ac:dyDescent="0.25">
      <c r="B877" s="332">
        <v>11.8</v>
      </c>
      <c r="C877" s="332">
        <v>68</v>
      </c>
      <c r="D877" s="332">
        <v>11.8</v>
      </c>
      <c r="E877" s="332">
        <v>6.8</v>
      </c>
      <c r="F877" s="332">
        <v>11.2</v>
      </c>
      <c r="G877" s="332">
        <v>283</v>
      </c>
      <c r="H877" s="332">
        <v>1004.8</v>
      </c>
      <c r="I877" s="332">
        <v>29837</v>
      </c>
      <c r="J877" s="332">
        <v>0</v>
      </c>
      <c r="K877" s="332">
        <v>2.5</v>
      </c>
      <c r="L877" s="332">
        <v>30</v>
      </c>
      <c r="M877" s="332">
        <v>80</v>
      </c>
      <c r="N877" s="496">
        <v>172.3</v>
      </c>
      <c r="O877" s="496">
        <v>18.399999999999999</v>
      </c>
      <c r="P877" s="496">
        <v>14.4</v>
      </c>
      <c r="Q877" s="497">
        <v>0.60277777777777797</v>
      </c>
      <c r="R877" s="496"/>
      <c r="S877" s="514">
        <f t="shared" si="57"/>
        <v>6.5999999999999979</v>
      </c>
      <c r="T877" s="513">
        <f t="shared" si="53"/>
        <v>60</v>
      </c>
      <c r="U877" s="501" t="str">
        <f t="shared" si="58"/>
        <v/>
      </c>
      <c r="V877" s="503">
        <f t="shared" si="54"/>
        <v>60</v>
      </c>
      <c r="W877" s="514">
        <f t="shared" si="55"/>
        <v>18.399999999999999</v>
      </c>
      <c r="X877" s="628">
        <f t="shared" si="56"/>
        <v>60</v>
      </c>
      <c r="AT877" s="254"/>
      <c r="AV877" s="216"/>
      <c r="AW877" s="332"/>
      <c r="AY877" s="255"/>
    </row>
    <row r="878" spans="2:51" x14ac:dyDescent="0.25">
      <c r="B878" s="332">
        <v>11.8</v>
      </c>
      <c r="C878" s="332">
        <v>68</v>
      </c>
      <c r="D878" s="332">
        <v>11.8</v>
      </c>
      <c r="E878" s="332">
        <v>14.8</v>
      </c>
      <c r="F878" s="332">
        <v>18.399999999999999</v>
      </c>
      <c r="G878" s="332">
        <v>311</v>
      </c>
      <c r="H878" s="332">
        <v>1004.9</v>
      </c>
      <c r="I878" s="332">
        <v>30767</v>
      </c>
      <c r="J878" s="332">
        <v>0</v>
      </c>
      <c r="K878" s="332">
        <v>2.5</v>
      </c>
      <c r="L878" s="332">
        <v>30</v>
      </c>
      <c r="M878" s="332">
        <v>80</v>
      </c>
      <c r="N878" s="496">
        <v>172.3</v>
      </c>
      <c r="O878" s="496">
        <v>18.3</v>
      </c>
      <c r="P878" s="496">
        <v>14.4</v>
      </c>
      <c r="Q878" s="497">
        <v>0.60347222222222197</v>
      </c>
      <c r="R878" s="496"/>
      <c r="S878" s="514">
        <f t="shared" si="57"/>
        <v>6.5</v>
      </c>
      <c r="T878" s="513">
        <f t="shared" si="53"/>
        <v>60</v>
      </c>
      <c r="U878" s="501" t="str">
        <f t="shared" si="58"/>
        <v/>
      </c>
      <c r="V878" s="503">
        <f t="shared" si="54"/>
        <v>60</v>
      </c>
      <c r="W878" s="514">
        <f t="shared" si="55"/>
        <v>18.3</v>
      </c>
      <c r="X878" s="628">
        <f t="shared" si="56"/>
        <v>60</v>
      </c>
      <c r="AT878" s="254"/>
      <c r="AV878" s="216"/>
      <c r="AW878" s="332"/>
      <c r="AY878" s="255"/>
    </row>
    <row r="879" spans="2:51" x14ac:dyDescent="0.25">
      <c r="B879" s="332">
        <v>11.8</v>
      </c>
      <c r="C879" s="332">
        <v>67</v>
      </c>
      <c r="D879" s="332">
        <v>11.8</v>
      </c>
      <c r="E879" s="332">
        <v>10.4</v>
      </c>
      <c r="F879" s="332">
        <v>14.8</v>
      </c>
      <c r="G879" s="332">
        <v>320</v>
      </c>
      <c r="H879" s="332">
        <v>1004.7</v>
      </c>
      <c r="I879" s="332">
        <v>31930</v>
      </c>
      <c r="J879" s="332">
        <v>0</v>
      </c>
      <c r="K879" s="332">
        <v>2.5</v>
      </c>
      <c r="L879" s="332">
        <v>30</v>
      </c>
      <c r="M879" s="332">
        <v>80</v>
      </c>
      <c r="N879" s="496">
        <v>172.3</v>
      </c>
      <c r="O879" s="496">
        <v>18.2</v>
      </c>
      <c r="P879" s="496">
        <v>14.3</v>
      </c>
      <c r="Q879" s="497">
        <v>0.60416666666666696</v>
      </c>
      <c r="R879" s="496"/>
      <c r="S879" s="514">
        <f t="shared" si="57"/>
        <v>6.3999999999999986</v>
      </c>
      <c r="T879" s="513">
        <f t="shared" si="53"/>
        <v>60</v>
      </c>
      <c r="U879" s="501" t="str">
        <f t="shared" si="58"/>
        <v/>
      </c>
      <c r="V879" s="503">
        <f t="shared" si="54"/>
        <v>60</v>
      </c>
      <c r="W879" s="514">
        <f t="shared" si="55"/>
        <v>18.2</v>
      </c>
      <c r="X879" s="628">
        <f t="shared" si="56"/>
        <v>60</v>
      </c>
      <c r="AT879" s="254"/>
      <c r="AV879" s="216"/>
      <c r="AW879" s="332"/>
      <c r="AY879" s="255"/>
    </row>
    <row r="880" spans="2:51" x14ac:dyDescent="0.25">
      <c r="B880" s="332">
        <v>11.8</v>
      </c>
      <c r="C880" s="332">
        <v>67</v>
      </c>
      <c r="D880" s="332">
        <v>11.8</v>
      </c>
      <c r="E880" s="332">
        <v>7.9</v>
      </c>
      <c r="F880" s="332">
        <v>13</v>
      </c>
      <c r="G880" s="332">
        <v>302</v>
      </c>
      <c r="H880" s="332">
        <v>1004.9</v>
      </c>
      <c r="I880" s="332">
        <v>37913</v>
      </c>
      <c r="J880" s="332">
        <v>0</v>
      </c>
      <c r="K880" s="332">
        <v>2.5</v>
      </c>
      <c r="L880" s="332">
        <v>30</v>
      </c>
      <c r="M880" s="332">
        <v>80</v>
      </c>
      <c r="N880" s="496">
        <v>172.3</v>
      </c>
      <c r="O880" s="496">
        <v>18.100000000000001</v>
      </c>
      <c r="P880" s="496">
        <v>14.3</v>
      </c>
      <c r="Q880" s="497">
        <v>0.60486111111111096</v>
      </c>
      <c r="R880" s="496"/>
      <c r="S880" s="514">
        <f t="shared" si="57"/>
        <v>6.3000000000000007</v>
      </c>
      <c r="T880" s="513">
        <f t="shared" si="53"/>
        <v>60</v>
      </c>
      <c r="U880" s="501" t="str">
        <f t="shared" si="58"/>
        <v/>
      </c>
      <c r="V880" s="503">
        <f t="shared" si="54"/>
        <v>60</v>
      </c>
      <c r="W880" s="514">
        <f t="shared" si="55"/>
        <v>18.100000000000001</v>
      </c>
      <c r="X880" s="628">
        <f t="shared" si="56"/>
        <v>60</v>
      </c>
      <c r="AT880" s="254"/>
      <c r="AV880" s="216"/>
      <c r="AW880" s="332"/>
      <c r="AY880" s="255"/>
    </row>
    <row r="881" spans="2:51" x14ac:dyDescent="0.25">
      <c r="B881" s="332">
        <v>11.8</v>
      </c>
      <c r="C881" s="332">
        <v>67</v>
      </c>
      <c r="D881" s="332">
        <v>11.8</v>
      </c>
      <c r="E881" s="332">
        <v>12.6</v>
      </c>
      <c r="F881" s="332">
        <v>16.600000000000001</v>
      </c>
      <c r="G881" s="332">
        <v>285</v>
      </c>
      <c r="H881" s="332">
        <v>1004.9</v>
      </c>
      <c r="I881" s="332">
        <v>34735</v>
      </c>
      <c r="J881" s="332">
        <v>0</v>
      </c>
      <c r="K881" s="332">
        <v>2.5</v>
      </c>
      <c r="L881" s="332">
        <v>30</v>
      </c>
      <c r="M881" s="332">
        <v>80</v>
      </c>
      <c r="N881" s="496">
        <v>172.3</v>
      </c>
      <c r="O881" s="496">
        <v>18</v>
      </c>
      <c r="P881" s="496">
        <v>14.2</v>
      </c>
      <c r="Q881" s="497">
        <v>0.60555555555555596</v>
      </c>
      <c r="R881" s="496"/>
      <c r="S881" s="514">
        <f t="shared" si="57"/>
        <v>6.1999999999999993</v>
      </c>
      <c r="T881" s="513">
        <f t="shared" si="53"/>
        <v>60</v>
      </c>
      <c r="U881" s="501" t="str">
        <f t="shared" si="58"/>
        <v/>
      </c>
      <c r="V881" s="503">
        <f t="shared" si="54"/>
        <v>60</v>
      </c>
      <c r="W881" s="514">
        <f t="shared" si="55"/>
        <v>18</v>
      </c>
      <c r="X881" s="628">
        <f t="shared" si="56"/>
        <v>60</v>
      </c>
      <c r="AT881" s="254"/>
      <c r="AV881" s="216"/>
      <c r="AW881" s="332"/>
      <c r="AY881" s="255"/>
    </row>
    <row r="882" spans="2:51" x14ac:dyDescent="0.25">
      <c r="B882" s="332">
        <v>11.8</v>
      </c>
      <c r="C882" s="332">
        <v>67</v>
      </c>
      <c r="D882" s="332">
        <v>11.8</v>
      </c>
      <c r="E882" s="332">
        <v>5</v>
      </c>
      <c r="F882" s="332">
        <v>7.2</v>
      </c>
      <c r="G882" s="332">
        <v>309</v>
      </c>
      <c r="H882" s="332">
        <v>1004.8</v>
      </c>
      <c r="I882" s="332">
        <v>42749</v>
      </c>
      <c r="J882" s="332">
        <v>0</v>
      </c>
      <c r="K882" s="332">
        <v>2.5</v>
      </c>
      <c r="L882" s="332">
        <v>30</v>
      </c>
      <c r="M882" s="332">
        <v>80</v>
      </c>
      <c r="N882" s="496">
        <v>172.3</v>
      </c>
      <c r="O882" s="496">
        <v>17.899999999999999</v>
      </c>
      <c r="P882" s="496">
        <v>14.2</v>
      </c>
      <c r="Q882" s="497">
        <v>0.60624999999999996</v>
      </c>
      <c r="R882" s="496"/>
      <c r="S882" s="514">
        <f t="shared" si="57"/>
        <v>6.0999999999999979</v>
      </c>
      <c r="T882" s="513">
        <f t="shared" ref="T882:T945" si="59">IF(I882&gt;4000,60,"")</f>
        <v>60</v>
      </c>
      <c r="U882" s="501" t="str">
        <f t="shared" si="58"/>
        <v/>
      </c>
      <c r="V882" s="503">
        <f t="shared" ref="V882:V945" si="60">IF(O882&gt;B882+2,60,"")</f>
        <v>60</v>
      </c>
      <c r="W882" s="514">
        <f t="shared" ref="W882:W945" si="61">MAX(O882:P882)</f>
        <v>17.899999999999999</v>
      </c>
      <c r="X882" s="628">
        <f t="shared" ref="X882:X945" si="62">IF(W882&gt;B882+3,60,"")</f>
        <v>60</v>
      </c>
      <c r="AT882" s="254"/>
      <c r="AV882" s="216"/>
      <c r="AW882" s="332"/>
      <c r="AY882" s="255"/>
    </row>
    <row r="883" spans="2:51" x14ac:dyDescent="0.25">
      <c r="B883" s="332">
        <v>11.9</v>
      </c>
      <c r="C883" s="332">
        <v>67</v>
      </c>
      <c r="D883" s="332">
        <v>11.9</v>
      </c>
      <c r="E883" s="332">
        <v>6.1</v>
      </c>
      <c r="F883" s="332">
        <v>9.4</v>
      </c>
      <c r="G883" s="332">
        <v>318</v>
      </c>
      <c r="H883" s="332">
        <v>1004.8</v>
      </c>
      <c r="I883" s="332">
        <v>41772</v>
      </c>
      <c r="J883" s="332">
        <v>0</v>
      </c>
      <c r="K883" s="332">
        <v>2.5</v>
      </c>
      <c r="L883" s="332">
        <v>30</v>
      </c>
      <c r="M883" s="332">
        <v>80</v>
      </c>
      <c r="N883" s="496">
        <v>172.3</v>
      </c>
      <c r="O883" s="496">
        <v>17.899999999999999</v>
      </c>
      <c r="P883" s="496">
        <v>14.2</v>
      </c>
      <c r="Q883" s="497">
        <v>0.60694444444444495</v>
      </c>
      <c r="R883" s="496"/>
      <c r="S883" s="514">
        <f t="shared" si="57"/>
        <v>5.9999999999999982</v>
      </c>
      <c r="T883" s="513">
        <f t="shared" si="59"/>
        <v>60</v>
      </c>
      <c r="U883" s="501" t="str">
        <f t="shared" si="58"/>
        <v/>
      </c>
      <c r="V883" s="503">
        <f t="shared" si="60"/>
        <v>60</v>
      </c>
      <c r="W883" s="514">
        <f t="shared" si="61"/>
        <v>17.899999999999999</v>
      </c>
      <c r="X883" s="628">
        <f t="shared" si="62"/>
        <v>60</v>
      </c>
      <c r="AT883" s="254"/>
      <c r="AV883" s="216"/>
      <c r="AW883" s="332"/>
      <c r="AY883" s="255"/>
    </row>
    <row r="884" spans="2:51" x14ac:dyDescent="0.25">
      <c r="B884" s="332">
        <v>11.9</v>
      </c>
      <c r="C884" s="332">
        <v>66</v>
      </c>
      <c r="D884" s="332">
        <v>11.9</v>
      </c>
      <c r="E884" s="332">
        <v>9</v>
      </c>
      <c r="F884" s="332">
        <v>11.2</v>
      </c>
      <c r="G884" s="332">
        <v>285</v>
      </c>
      <c r="H884" s="332">
        <v>1005</v>
      </c>
      <c r="I884" s="332">
        <v>47538</v>
      </c>
      <c r="J884" s="332">
        <v>0</v>
      </c>
      <c r="K884" s="332">
        <v>2.5</v>
      </c>
      <c r="L884" s="332">
        <v>30</v>
      </c>
      <c r="M884" s="332">
        <v>80</v>
      </c>
      <c r="N884" s="496">
        <v>172.3</v>
      </c>
      <c r="O884" s="496">
        <v>17.899999999999999</v>
      </c>
      <c r="P884" s="496">
        <v>14.2</v>
      </c>
      <c r="Q884" s="497">
        <v>0.60763888888888895</v>
      </c>
      <c r="R884" s="496"/>
      <c r="S884" s="514">
        <f t="shared" si="57"/>
        <v>5.9999999999999982</v>
      </c>
      <c r="T884" s="513">
        <f t="shared" si="59"/>
        <v>60</v>
      </c>
      <c r="U884" s="501" t="str">
        <f t="shared" si="58"/>
        <v/>
      </c>
      <c r="V884" s="503">
        <f t="shared" si="60"/>
        <v>60</v>
      </c>
      <c r="W884" s="514">
        <f t="shared" si="61"/>
        <v>17.899999999999999</v>
      </c>
      <c r="X884" s="628">
        <f t="shared" si="62"/>
        <v>60</v>
      </c>
      <c r="AT884" s="254"/>
      <c r="AV884" s="216"/>
      <c r="AW884" s="332"/>
      <c r="AY884" s="255"/>
    </row>
    <row r="885" spans="2:51" x14ac:dyDescent="0.25">
      <c r="B885" s="332">
        <v>12</v>
      </c>
      <c r="C885" s="332">
        <v>67</v>
      </c>
      <c r="D885" s="332">
        <v>12</v>
      </c>
      <c r="E885" s="332">
        <v>7.2</v>
      </c>
      <c r="F885" s="332">
        <v>11.2</v>
      </c>
      <c r="G885" s="332">
        <v>235</v>
      </c>
      <c r="H885" s="332">
        <v>1004.8</v>
      </c>
      <c r="I885" s="332">
        <v>35991</v>
      </c>
      <c r="J885" s="332">
        <v>0</v>
      </c>
      <c r="K885" s="332">
        <v>2.5</v>
      </c>
      <c r="L885" s="332">
        <v>30</v>
      </c>
      <c r="M885" s="332">
        <v>80</v>
      </c>
      <c r="N885" s="496">
        <v>172.3</v>
      </c>
      <c r="O885" s="496">
        <v>18.100000000000001</v>
      </c>
      <c r="P885" s="496">
        <v>14.3</v>
      </c>
      <c r="Q885" s="497">
        <v>0.60833333333333295</v>
      </c>
      <c r="R885" s="496"/>
      <c r="S885" s="514">
        <f t="shared" si="57"/>
        <v>6.1000000000000014</v>
      </c>
      <c r="T885" s="513">
        <f t="shared" si="59"/>
        <v>60</v>
      </c>
      <c r="U885" s="501" t="str">
        <f t="shared" si="58"/>
        <v/>
      </c>
      <c r="V885" s="503">
        <f t="shared" si="60"/>
        <v>60</v>
      </c>
      <c r="W885" s="514">
        <f t="shared" si="61"/>
        <v>18.100000000000001</v>
      </c>
      <c r="X885" s="628">
        <f t="shared" si="62"/>
        <v>60</v>
      </c>
      <c r="AT885" s="254"/>
      <c r="AV885" s="216"/>
      <c r="AW885" s="332"/>
      <c r="AY885" s="255"/>
    </row>
    <row r="886" spans="2:51" x14ac:dyDescent="0.25">
      <c r="B886" s="332">
        <v>12</v>
      </c>
      <c r="C886" s="332">
        <v>66</v>
      </c>
      <c r="D886" s="332">
        <v>12</v>
      </c>
      <c r="E886" s="332">
        <v>4.7</v>
      </c>
      <c r="F886" s="332">
        <v>7.2</v>
      </c>
      <c r="G886" s="332">
        <v>206</v>
      </c>
      <c r="H886" s="332">
        <v>1004.7</v>
      </c>
      <c r="I886" s="332">
        <v>29837</v>
      </c>
      <c r="J886" s="332">
        <v>0</v>
      </c>
      <c r="K886" s="332">
        <v>2.5</v>
      </c>
      <c r="L886" s="332">
        <v>30</v>
      </c>
      <c r="M886" s="332">
        <v>80</v>
      </c>
      <c r="N886" s="496">
        <v>172.3</v>
      </c>
      <c r="O886" s="496">
        <v>18.3</v>
      </c>
      <c r="P886" s="496">
        <v>14.4</v>
      </c>
      <c r="Q886" s="497">
        <v>0.60902777777777795</v>
      </c>
      <c r="R886" s="496"/>
      <c r="S886" s="514">
        <f t="shared" si="57"/>
        <v>6.3000000000000007</v>
      </c>
      <c r="T886" s="513">
        <f t="shared" si="59"/>
        <v>60</v>
      </c>
      <c r="U886" s="501" t="str">
        <f t="shared" si="58"/>
        <v/>
      </c>
      <c r="V886" s="503">
        <f t="shared" si="60"/>
        <v>60</v>
      </c>
      <c r="W886" s="514">
        <f t="shared" si="61"/>
        <v>18.3</v>
      </c>
      <c r="X886" s="628">
        <f t="shared" si="62"/>
        <v>60</v>
      </c>
      <c r="AT886" s="254"/>
      <c r="AV886" s="216"/>
      <c r="AW886" s="332"/>
      <c r="AY886" s="255"/>
    </row>
    <row r="887" spans="2:51" x14ac:dyDescent="0.25">
      <c r="B887" s="332">
        <v>12</v>
      </c>
      <c r="C887" s="332">
        <v>65</v>
      </c>
      <c r="D887" s="332">
        <v>12</v>
      </c>
      <c r="E887" s="332">
        <v>9.4</v>
      </c>
      <c r="F887" s="332">
        <v>18.399999999999999</v>
      </c>
      <c r="G887" s="332">
        <v>219</v>
      </c>
      <c r="H887" s="332">
        <v>1004.8</v>
      </c>
      <c r="I887" s="332">
        <v>29062</v>
      </c>
      <c r="J887" s="332">
        <v>0</v>
      </c>
      <c r="K887" s="332">
        <v>2.5</v>
      </c>
      <c r="L887" s="332">
        <v>30</v>
      </c>
      <c r="M887" s="332">
        <v>80</v>
      </c>
      <c r="N887" s="496">
        <v>172.3</v>
      </c>
      <c r="O887" s="496">
        <v>18.399999999999999</v>
      </c>
      <c r="P887" s="496">
        <v>14.5</v>
      </c>
      <c r="Q887" s="497">
        <v>0.60972222222222205</v>
      </c>
      <c r="R887" s="496"/>
      <c r="S887" s="514">
        <f t="shared" si="57"/>
        <v>6.3999999999999986</v>
      </c>
      <c r="T887" s="513">
        <f t="shared" si="59"/>
        <v>60</v>
      </c>
      <c r="U887" s="501" t="str">
        <f t="shared" si="58"/>
        <v/>
      </c>
      <c r="V887" s="503">
        <f t="shared" si="60"/>
        <v>60</v>
      </c>
      <c r="W887" s="514">
        <f t="shared" si="61"/>
        <v>18.399999999999999</v>
      </c>
      <c r="X887" s="628">
        <f t="shared" si="62"/>
        <v>60</v>
      </c>
      <c r="AT887" s="254"/>
      <c r="AV887" s="216"/>
      <c r="AW887" s="332"/>
      <c r="AY887" s="255"/>
    </row>
    <row r="888" spans="2:51" x14ac:dyDescent="0.25">
      <c r="B888" s="332">
        <v>11.9</v>
      </c>
      <c r="C888" s="332">
        <v>66</v>
      </c>
      <c r="D888" s="332">
        <v>11.9</v>
      </c>
      <c r="E888" s="332">
        <v>8.3000000000000007</v>
      </c>
      <c r="F888" s="332">
        <v>11.2</v>
      </c>
      <c r="G888" s="332">
        <v>316</v>
      </c>
      <c r="H888" s="332">
        <v>1004.8</v>
      </c>
      <c r="I888" s="332">
        <v>34069</v>
      </c>
      <c r="J888" s="332">
        <v>0</v>
      </c>
      <c r="K888" s="332">
        <v>2.5</v>
      </c>
      <c r="L888" s="332">
        <v>30</v>
      </c>
      <c r="M888" s="332">
        <v>80</v>
      </c>
      <c r="N888" s="496">
        <v>172.3</v>
      </c>
      <c r="O888" s="496">
        <v>18.5</v>
      </c>
      <c r="P888" s="496">
        <v>14.5</v>
      </c>
      <c r="Q888" s="497">
        <v>0.61041666666666705</v>
      </c>
      <c r="R888" s="496"/>
      <c r="S888" s="514">
        <f t="shared" si="57"/>
        <v>6.6</v>
      </c>
      <c r="T888" s="513">
        <f t="shared" si="59"/>
        <v>60</v>
      </c>
      <c r="U888" s="501" t="str">
        <f t="shared" si="58"/>
        <v/>
      </c>
      <c r="V888" s="503">
        <f t="shared" si="60"/>
        <v>60</v>
      </c>
      <c r="W888" s="514">
        <f t="shared" si="61"/>
        <v>18.5</v>
      </c>
      <c r="X888" s="628">
        <f t="shared" si="62"/>
        <v>60</v>
      </c>
      <c r="AT888" s="254"/>
      <c r="AV888" s="216"/>
      <c r="AW888" s="332"/>
      <c r="AY888" s="255"/>
    </row>
    <row r="889" spans="2:51" x14ac:dyDescent="0.25">
      <c r="B889" s="332">
        <v>11.9</v>
      </c>
      <c r="C889" s="332">
        <v>66</v>
      </c>
      <c r="D889" s="332">
        <v>11.9</v>
      </c>
      <c r="E889" s="332">
        <v>7.2</v>
      </c>
      <c r="F889" s="332">
        <v>9.4</v>
      </c>
      <c r="G889" s="332">
        <v>304</v>
      </c>
      <c r="H889" s="332">
        <v>1004.8</v>
      </c>
      <c r="I889" s="332">
        <v>39354</v>
      </c>
      <c r="J889" s="332">
        <v>0</v>
      </c>
      <c r="K889" s="332">
        <v>2.5</v>
      </c>
      <c r="L889" s="332">
        <v>30</v>
      </c>
      <c r="M889" s="332">
        <v>80</v>
      </c>
      <c r="N889" s="496">
        <v>172.3</v>
      </c>
      <c r="O889" s="496">
        <v>18.399999999999999</v>
      </c>
      <c r="P889" s="496">
        <v>14.5</v>
      </c>
      <c r="Q889" s="497">
        <v>0.61111111111111105</v>
      </c>
      <c r="R889" s="496"/>
      <c r="S889" s="514">
        <f t="shared" si="57"/>
        <v>6.4999999999999982</v>
      </c>
      <c r="T889" s="513">
        <f t="shared" si="59"/>
        <v>60</v>
      </c>
      <c r="U889" s="501" t="str">
        <f t="shared" si="58"/>
        <v/>
      </c>
      <c r="V889" s="503">
        <f t="shared" si="60"/>
        <v>60</v>
      </c>
      <c r="W889" s="514">
        <f t="shared" si="61"/>
        <v>18.399999999999999</v>
      </c>
      <c r="X889" s="628">
        <f t="shared" si="62"/>
        <v>60</v>
      </c>
      <c r="AT889" s="254"/>
      <c r="AV889" s="216"/>
      <c r="AW889" s="332"/>
      <c r="AY889" s="255"/>
    </row>
    <row r="890" spans="2:51" x14ac:dyDescent="0.25">
      <c r="B890" s="332">
        <v>11.9</v>
      </c>
      <c r="C890" s="332">
        <v>66</v>
      </c>
      <c r="D890" s="332">
        <v>11.9</v>
      </c>
      <c r="E890" s="332">
        <v>9</v>
      </c>
      <c r="F890" s="332">
        <v>9.4</v>
      </c>
      <c r="G890" s="332">
        <v>266</v>
      </c>
      <c r="H890" s="332">
        <v>1004.7</v>
      </c>
      <c r="I890" s="332">
        <v>36704</v>
      </c>
      <c r="J890" s="332">
        <v>0</v>
      </c>
      <c r="K890" s="332">
        <v>2.5</v>
      </c>
      <c r="L890" s="332">
        <v>30</v>
      </c>
      <c r="M890" s="332">
        <v>80</v>
      </c>
      <c r="N890" s="496">
        <v>172.3</v>
      </c>
      <c r="O890" s="496">
        <v>18.3</v>
      </c>
      <c r="P890" s="496">
        <v>14.5</v>
      </c>
      <c r="Q890" s="497">
        <v>0.61180555555555605</v>
      </c>
      <c r="R890" s="496"/>
      <c r="S890" s="514">
        <f t="shared" si="57"/>
        <v>6.4</v>
      </c>
      <c r="T890" s="513">
        <f t="shared" si="59"/>
        <v>60</v>
      </c>
      <c r="U890" s="501" t="str">
        <f t="shared" si="58"/>
        <v/>
      </c>
      <c r="V890" s="503">
        <f t="shared" si="60"/>
        <v>60</v>
      </c>
      <c r="W890" s="514">
        <f t="shared" si="61"/>
        <v>18.3</v>
      </c>
      <c r="X890" s="628">
        <f t="shared" si="62"/>
        <v>60</v>
      </c>
      <c r="AT890" s="254"/>
      <c r="AV890" s="216"/>
      <c r="AW890" s="332"/>
      <c r="AY890" s="255"/>
    </row>
    <row r="891" spans="2:51" x14ac:dyDescent="0.25">
      <c r="B891" s="332">
        <v>12</v>
      </c>
      <c r="C891" s="332">
        <v>66</v>
      </c>
      <c r="D891" s="332">
        <v>12</v>
      </c>
      <c r="E891" s="332">
        <v>9.4</v>
      </c>
      <c r="F891" s="332">
        <v>13</v>
      </c>
      <c r="G891" s="332">
        <v>287</v>
      </c>
      <c r="H891" s="332">
        <v>1004.9</v>
      </c>
      <c r="I891" s="332">
        <v>37045</v>
      </c>
      <c r="J891" s="332">
        <v>0</v>
      </c>
      <c r="K891" s="332">
        <v>2.5</v>
      </c>
      <c r="L891" s="332">
        <v>30</v>
      </c>
      <c r="M891" s="332">
        <v>80</v>
      </c>
      <c r="N891" s="496">
        <v>172.3</v>
      </c>
      <c r="O891" s="496">
        <v>18.3</v>
      </c>
      <c r="P891" s="496">
        <v>14.5</v>
      </c>
      <c r="Q891" s="497">
        <v>0.61250000000000004</v>
      </c>
      <c r="R891" s="496"/>
      <c r="S891" s="514">
        <f t="shared" si="57"/>
        <v>6.3000000000000007</v>
      </c>
      <c r="T891" s="513">
        <f t="shared" si="59"/>
        <v>60</v>
      </c>
      <c r="U891" s="501" t="str">
        <f t="shared" si="58"/>
        <v/>
      </c>
      <c r="V891" s="503">
        <f t="shared" si="60"/>
        <v>60</v>
      </c>
      <c r="W891" s="514">
        <f t="shared" si="61"/>
        <v>18.3</v>
      </c>
      <c r="X891" s="628">
        <f t="shared" si="62"/>
        <v>60</v>
      </c>
      <c r="AT891" s="254"/>
      <c r="AV891" s="216"/>
      <c r="AW891" s="332"/>
      <c r="AY891" s="255"/>
    </row>
    <row r="892" spans="2:51" x14ac:dyDescent="0.25">
      <c r="B892" s="332">
        <v>12</v>
      </c>
      <c r="C892" s="332">
        <v>67</v>
      </c>
      <c r="D892" s="332">
        <v>12</v>
      </c>
      <c r="E892" s="332">
        <v>11.9</v>
      </c>
      <c r="F892" s="332">
        <v>20.2</v>
      </c>
      <c r="G892" s="332">
        <v>254</v>
      </c>
      <c r="H892" s="332">
        <v>1004.7</v>
      </c>
      <c r="I892" s="332">
        <v>42206</v>
      </c>
      <c r="J892" s="332">
        <v>0</v>
      </c>
      <c r="K892" s="332">
        <v>2.5</v>
      </c>
      <c r="L892" s="332">
        <v>30</v>
      </c>
      <c r="M892" s="332">
        <v>80</v>
      </c>
      <c r="N892" s="496">
        <v>172.3</v>
      </c>
      <c r="O892" s="496">
        <v>18.3</v>
      </c>
      <c r="P892" s="496">
        <v>14.5</v>
      </c>
      <c r="Q892" s="497">
        <v>0.61319444444444404</v>
      </c>
      <c r="R892" s="496"/>
      <c r="S892" s="514">
        <f t="shared" si="57"/>
        <v>6.3000000000000007</v>
      </c>
      <c r="T892" s="513">
        <f t="shared" si="59"/>
        <v>60</v>
      </c>
      <c r="U892" s="501" t="str">
        <f t="shared" si="58"/>
        <v/>
      </c>
      <c r="V892" s="503">
        <f t="shared" si="60"/>
        <v>60</v>
      </c>
      <c r="W892" s="514">
        <f t="shared" si="61"/>
        <v>18.3</v>
      </c>
      <c r="X892" s="628">
        <f t="shared" si="62"/>
        <v>60</v>
      </c>
      <c r="AT892" s="254"/>
      <c r="AV892" s="216"/>
      <c r="AW892" s="332"/>
      <c r="AY892" s="255"/>
    </row>
    <row r="893" spans="2:51" x14ac:dyDescent="0.25">
      <c r="B893" s="332">
        <v>12</v>
      </c>
      <c r="C893" s="332">
        <v>67</v>
      </c>
      <c r="D893" s="332">
        <v>12</v>
      </c>
      <c r="E893" s="332">
        <v>5.4</v>
      </c>
      <c r="F893" s="332">
        <v>9.4</v>
      </c>
      <c r="G893" s="332">
        <v>299</v>
      </c>
      <c r="H893" s="332">
        <v>1004.7</v>
      </c>
      <c r="I893" s="332">
        <v>45880</v>
      </c>
      <c r="J893" s="332">
        <v>0</v>
      </c>
      <c r="K893" s="332">
        <v>2.5</v>
      </c>
      <c r="L893" s="332">
        <v>30</v>
      </c>
      <c r="M893" s="332">
        <v>80</v>
      </c>
      <c r="N893" s="496">
        <v>172.3</v>
      </c>
      <c r="O893" s="496">
        <v>18.399999999999999</v>
      </c>
      <c r="P893" s="496">
        <v>14.5</v>
      </c>
      <c r="Q893" s="497">
        <v>0.61388888888888904</v>
      </c>
      <c r="R893" s="496"/>
      <c r="S893" s="514">
        <f t="shared" si="57"/>
        <v>6.3999999999999986</v>
      </c>
      <c r="T893" s="513">
        <f t="shared" si="59"/>
        <v>60</v>
      </c>
      <c r="U893" s="501" t="str">
        <f t="shared" si="58"/>
        <v/>
      </c>
      <c r="V893" s="503">
        <f t="shared" si="60"/>
        <v>60</v>
      </c>
      <c r="W893" s="514">
        <f t="shared" si="61"/>
        <v>18.399999999999999</v>
      </c>
      <c r="X893" s="628">
        <f t="shared" si="62"/>
        <v>60</v>
      </c>
      <c r="AT893" s="254"/>
      <c r="AV893" s="216"/>
      <c r="AW893" s="332"/>
      <c r="AY893" s="255"/>
    </row>
    <row r="894" spans="2:51" x14ac:dyDescent="0.25">
      <c r="B894" s="332">
        <v>12</v>
      </c>
      <c r="C894" s="332">
        <v>68</v>
      </c>
      <c r="D894" s="332">
        <v>12</v>
      </c>
      <c r="E894" s="332">
        <v>4</v>
      </c>
      <c r="F894" s="332">
        <v>7.2</v>
      </c>
      <c r="G894" s="332">
        <v>108</v>
      </c>
      <c r="H894" s="332">
        <v>1004.7</v>
      </c>
      <c r="I894" s="332">
        <v>45399</v>
      </c>
      <c r="J894" s="332">
        <v>0</v>
      </c>
      <c r="K894" s="332">
        <v>2.5</v>
      </c>
      <c r="L894" s="332">
        <v>30</v>
      </c>
      <c r="M894" s="332">
        <v>80</v>
      </c>
      <c r="N894" s="496">
        <v>172.3</v>
      </c>
      <c r="O894" s="496">
        <v>18.5</v>
      </c>
      <c r="P894" s="496">
        <v>14.6</v>
      </c>
      <c r="Q894" s="497">
        <v>0.61458333333333304</v>
      </c>
      <c r="R894" s="496"/>
      <c r="S894" s="514">
        <f t="shared" si="57"/>
        <v>6.5</v>
      </c>
      <c r="T894" s="513">
        <f t="shared" si="59"/>
        <v>60</v>
      </c>
      <c r="U894" s="501" t="str">
        <f t="shared" si="58"/>
        <v/>
      </c>
      <c r="V894" s="503">
        <f t="shared" si="60"/>
        <v>60</v>
      </c>
      <c r="W894" s="514">
        <f t="shared" si="61"/>
        <v>18.5</v>
      </c>
      <c r="X894" s="628">
        <f t="shared" si="62"/>
        <v>60</v>
      </c>
      <c r="AT894" s="254"/>
      <c r="AV894" s="216"/>
      <c r="AW894" s="332"/>
      <c r="AY894" s="255"/>
    </row>
    <row r="895" spans="2:51" x14ac:dyDescent="0.25">
      <c r="B895" s="332">
        <v>12.1</v>
      </c>
      <c r="C895" s="332">
        <v>67</v>
      </c>
      <c r="D895" s="332">
        <v>12.1</v>
      </c>
      <c r="E895" s="332">
        <v>7.2</v>
      </c>
      <c r="F895" s="332">
        <v>11.2</v>
      </c>
      <c r="G895" s="332">
        <v>278</v>
      </c>
      <c r="H895" s="332">
        <v>1004.6</v>
      </c>
      <c r="I895" s="332">
        <v>45167</v>
      </c>
      <c r="J895" s="332">
        <v>0</v>
      </c>
      <c r="K895" s="332">
        <v>2.5</v>
      </c>
      <c r="L895" s="332">
        <v>30</v>
      </c>
      <c r="M895" s="332">
        <v>80</v>
      </c>
      <c r="N895" s="496">
        <v>172.3</v>
      </c>
      <c r="O895" s="496">
        <v>18.7</v>
      </c>
      <c r="P895" s="496">
        <v>14.7</v>
      </c>
      <c r="Q895" s="497">
        <v>0.61527777777777803</v>
      </c>
      <c r="R895" s="496"/>
      <c r="S895" s="514">
        <f t="shared" si="57"/>
        <v>6.6</v>
      </c>
      <c r="T895" s="513">
        <f t="shared" si="59"/>
        <v>60</v>
      </c>
      <c r="U895" s="501" t="str">
        <f t="shared" si="58"/>
        <v/>
      </c>
      <c r="V895" s="503">
        <f t="shared" si="60"/>
        <v>60</v>
      </c>
      <c r="W895" s="514">
        <f t="shared" si="61"/>
        <v>18.7</v>
      </c>
      <c r="X895" s="628">
        <f t="shared" si="62"/>
        <v>60</v>
      </c>
      <c r="AT895" s="254"/>
      <c r="AV895" s="216"/>
      <c r="AW895" s="332"/>
      <c r="AY895" s="255"/>
    </row>
    <row r="896" spans="2:51" x14ac:dyDescent="0.25">
      <c r="B896" s="332">
        <v>12.2</v>
      </c>
      <c r="C896" s="332">
        <v>68</v>
      </c>
      <c r="D896" s="332">
        <v>12.2</v>
      </c>
      <c r="E896" s="332">
        <v>2.9</v>
      </c>
      <c r="F896" s="332">
        <v>5.4</v>
      </c>
      <c r="G896" s="332">
        <v>343</v>
      </c>
      <c r="H896" s="332">
        <v>1004.7</v>
      </c>
      <c r="I896" s="332">
        <v>40610</v>
      </c>
      <c r="J896" s="332">
        <v>0</v>
      </c>
      <c r="K896" s="332">
        <v>2.5</v>
      </c>
      <c r="L896" s="332">
        <v>30</v>
      </c>
      <c r="M896" s="332">
        <v>80</v>
      </c>
      <c r="N896" s="496">
        <v>172.3</v>
      </c>
      <c r="O896" s="496">
        <v>19</v>
      </c>
      <c r="P896" s="496">
        <v>14.8</v>
      </c>
      <c r="Q896" s="497">
        <v>0.61597222222222203</v>
      </c>
      <c r="R896" s="496"/>
      <c r="S896" s="514">
        <f t="shared" si="57"/>
        <v>6.8000000000000007</v>
      </c>
      <c r="T896" s="513">
        <f t="shared" si="59"/>
        <v>60</v>
      </c>
      <c r="U896" s="501" t="str">
        <f t="shared" si="58"/>
        <v/>
      </c>
      <c r="V896" s="503">
        <f t="shared" si="60"/>
        <v>60</v>
      </c>
      <c r="W896" s="514">
        <f t="shared" si="61"/>
        <v>19</v>
      </c>
      <c r="X896" s="628">
        <f t="shared" si="62"/>
        <v>60</v>
      </c>
      <c r="AT896" s="254"/>
      <c r="AV896" s="216"/>
      <c r="AW896" s="332"/>
      <c r="AY896" s="255"/>
    </row>
    <row r="897" spans="2:51" x14ac:dyDescent="0.25">
      <c r="B897" s="332">
        <v>12.2</v>
      </c>
      <c r="C897" s="332">
        <v>68</v>
      </c>
      <c r="D897" s="332">
        <v>12.2</v>
      </c>
      <c r="E897" s="332">
        <v>6.1</v>
      </c>
      <c r="F897" s="332">
        <v>9.4</v>
      </c>
      <c r="G897" s="332">
        <v>292</v>
      </c>
      <c r="H897" s="332">
        <v>1004.8</v>
      </c>
      <c r="I897" s="332">
        <v>37866</v>
      </c>
      <c r="J897" s="332">
        <v>0</v>
      </c>
      <c r="K897" s="332">
        <v>2.5</v>
      </c>
      <c r="L897" s="332">
        <v>30</v>
      </c>
      <c r="M897" s="332">
        <v>80</v>
      </c>
      <c r="N897" s="496">
        <v>172.3</v>
      </c>
      <c r="O897" s="496">
        <v>19.2</v>
      </c>
      <c r="P897" s="496">
        <v>14.9</v>
      </c>
      <c r="Q897" s="497">
        <v>0.61666666666666703</v>
      </c>
      <c r="R897" s="496"/>
      <c r="S897" s="514">
        <f t="shared" si="57"/>
        <v>7</v>
      </c>
      <c r="T897" s="513">
        <f t="shared" si="59"/>
        <v>60</v>
      </c>
      <c r="U897" s="501" t="str">
        <f t="shared" si="58"/>
        <v/>
      </c>
      <c r="V897" s="503">
        <f t="shared" si="60"/>
        <v>60</v>
      </c>
      <c r="W897" s="514">
        <f t="shared" si="61"/>
        <v>19.2</v>
      </c>
      <c r="X897" s="628">
        <f t="shared" si="62"/>
        <v>60</v>
      </c>
      <c r="AT897" s="254"/>
      <c r="AV897" s="216"/>
      <c r="AW897" s="332"/>
      <c r="AY897" s="255"/>
    </row>
    <row r="898" spans="2:51" x14ac:dyDescent="0.25">
      <c r="B898" s="332">
        <v>12.3</v>
      </c>
      <c r="C898" s="332">
        <v>68</v>
      </c>
      <c r="D898" s="332">
        <v>12.3</v>
      </c>
      <c r="E898" s="332">
        <v>1.8</v>
      </c>
      <c r="F898" s="332">
        <v>1.8</v>
      </c>
      <c r="G898" s="332">
        <v>356</v>
      </c>
      <c r="H898" s="332">
        <v>1004.8</v>
      </c>
      <c r="I898" s="332">
        <v>36549</v>
      </c>
      <c r="J898" s="332">
        <v>0</v>
      </c>
      <c r="K898" s="332">
        <v>2.5</v>
      </c>
      <c r="L898" s="332">
        <v>30</v>
      </c>
      <c r="M898" s="332">
        <v>80</v>
      </c>
      <c r="N898" s="496">
        <v>172.3</v>
      </c>
      <c r="O898" s="496">
        <v>19.399999999999999</v>
      </c>
      <c r="P898" s="496">
        <v>15.1</v>
      </c>
      <c r="Q898" s="497">
        <v>0.61736111111111103</v>
      </c>
      <c r="R898" s="496"/>
      <c r="S898" s="514">
        <f t="shared" si="57"/>
        <v>7.0999999999999979</v>
      </c>
      <c r="T898" s="513">
        <f t="shared" si="59"/>
        <v>60</v>
      </c>
      <c r="U898" s="501" t="str">
        <f t="shared" si="58"/>
        <v/>
      </c>
      <c r="V898" s="503">
        <f t="shared" si="60"/>
        <v>60</v>
      </c>
      <c r="W898" s="514">
        <f t="shared" si="61"/>
        <v>19.399999999999999</v>
      </c>
      <c r="X898" s="628">
        <f t="shared" si="62"/>
        <v>60</v>
      </c>
      <c r="AT898" s="254"/>
      <c r="AV898" s="216"/>
      <c r="AW898" s="332"/>
      <c r="AY898" s="255"/>
    </row>
    <row r="899" spans="2:51" x14ac:dyDescent="0.25">
      <c r="B899" s="332">
        <v>12.3</v>
      </c>
      <c r="C899" s="332">
        <v>67</v>
      </c>
      <c r="D899" s="332">
        <v>12.3</v>
      </c>
      <c r="E899" s="332">
        <v>5.4</v>
      </c>
      <c r="F899" s="332">
        <v>5.4</v>
      </c>
      <c r="G899" s="332">
        <v>287</v>
      </c>
      <c r="H899" s="332">
        <v>1004.8</v>
      </c>
      <c r="I899" s="332">
        <v>36208</v>
      </c>
      <c r="J899" s="332">
        <v>0</v>
      </c>
      <c r="K899" s="332">
        <v>2.5</v>
      </c>
      <c r="L899" s="332">
        <v>30</v>
      </c>
      <c r="M899" s="332">
        <v>80</v>
      </c>
      <c r="N899" s="496">
        <v>172.3</v>
      </c>
      <c r="O899" s="496">
        <v>19.600000000000001</v>
      </c>
      <c r="P899" s="496">
        <v>15.1</v>
      </c>
      <c r="Q899" s="497">
        <v>0.61805555555555602</v>
      </c>
      <c r="R899" s="496"/>
      <c r="S899" s="514">
        <f t="shared" si="57"/>
        <v>7.3000000000000007</v>
      </c>
      <c r="T899" s="513">
        <f t="shared" si="59"/>
        <v>60</v>
      </c>
      <c r="U899" s="501" t="str">
        <f t="shared" si="58"/>
        <v/>
      </c>
      <c r="V899" s="503">
        <f t="shared" si="60"/>
        <v>60</v>
      </c>
      <c r="W899" s="514">
        <f t="shared" si="61"/>
        <v>19.600000000000001</v>
      </c>
      <c r="X899" s="628">
        <f t="shared" si="62"/>
        <v>60</v>
      </c>
      <c r="AT899" s="254"/>
      <c r="AV899" s="216"/>
      <c r="AW899" s="332"/>
      <c r="AY899" s="255"/>
    </row>
    <row r="900" spans="2:51" x14ac:dyDescent="0.25">
      <c r="B900" s="332">
        <v>12.3</v>
      </c>
      <c r="C900" s="332">
        <v>68</v>
      </c>
      <c r="D900" s="332">
        <v>12.3</v>
      </c>
      <c r="E900" s="332">
        <v>4</v>
      </c>
      <c r="F900" s="332">
        <v>5.4</v>
      </c>
      <c r="G900" s="332">
        <v>323</v>
      </c>
      <c r="H900" s="332">
        <v>1004.7</v>
      </c>
      <c r="I900" s="332">
        <v>35991</v>
      </c>
      <c r="J900" s="332">
        <v>0</v>
      </c>
      <c r="K900" s="332">
        <v>2.5</v>
      </c>
      <c r="L900" s="332">
        <v>30</v>
      </c>
      <c r="M900" s="332">
        <v>80</v>
      </c>
      <c r="N900" s="496">
        <v>172.3</v>
      </c>
      <c r="O900" s="496">
        <v>19.7</v>
      </c>
      <c r="P900" s="496">
        <v>15.2</v>
      </c>
      <c r="Q900" s="497">
        <v>0.61875000000000002</v>
      </c>
      <c r="R900" s="496"/>
      <c r="S900" s="514">
        <f t="shared" si="57"/>
        <v>7.3999999999999986</v>
      </c>
      <c r="T900" s="513">
        <f t="shared" si="59"/>
        <v>60</v>
      </c>
      <c r="U900" s="501" t="str">
        <f t="shared" si="58"/>
        <v/>
      </c>
      <c r="V900" s="503">
        <f t="shared" si="60"/>
        <v>60</v>
      </c>
      <c r="W900" s="514">
        <f t="shared" si="61"/>
        <v>19.7</v>
      </c>
      <c r="X900" s="628">
        <f t="shared" si="62"/>
        <v>60</v>
      </c>
      <c r="AT900" s="254"/>
      <c r="AV900" s="216"/>
      <c r="AW900" s="332"/>
      <c r="AY900" s="255"/>
    </row>
    <row r="901" spans="2:51" x14ac:dyDescent="0.25">
      <c r="B901" s="332">
        <v>12.3</v>
      </c>
      <c r="C901" s="332">
        <v>68</v>
      </c>
      <c r="D901" s="332">
        <v>12.3</v>
      </c>
      <c r="E901" s="332">
        <v>7.2</v>
      </c>
      <c r="F901" s="332">
        <v>9.4</v>
      </c>
      <c r="G901" s="332">
        <v>285</v>
      </c>
      <c r="H901" s="332">
        <v>1004.9</v>
      </c>
      <c r="I901" s="332">
        <v>34844</v>
      </c>
      <c r="J901" s="332">
        <v>0</v>
      </c>
      <c r="K901" s="332">
        <v>2.5</v>
      </c>
      <c r="L901" s="332">
        <v>30</v>
      </c>
      <c r="M901" s="332">
        <v>80</v>
      </c>
      <c r="N901" s="496">
        <v>172.3</v>
      </c>
      <c r="O901" s="496">
        <v>19.8</v>
      </c>
      <c r="P901" s="496">
        <v>15.3</v>
      </c>
      <c r="Q901" s="497">
        <v>0.61944444444444402</v>
      </c>
      <c r="R901" s="496"/>
      <c r="S901" s="514">
        <f t="shared" si="57"/>
        <v>7.5</v>
      </c>
      <c r="T901" s="513">
        <f t="shared" si="59"/>
        <v>60</v>
      </c>
      <c r="U901" s="501" t="str">
        <f t="shared" si="58"/>
        <v/>
      </c>
      <c r="V901" s="503">
        <f t="shared" si="60"/>
        <v>60</v>
      </c>
      <c r="W901" s="514">
        <f t="shared" si="61"/>
        <v>19.8</v>
      </c>
      <c r="X901" s="628">
        <f t="shared" si="62"/>
        <v>60</v>
      </c>
      <c r="AT901" s="254"/>
      <c r="AV901" s="216"/>
      <c r="AW901" s="332"/>
      <c r="AY901" s="255"/>
    </row>
    <row r="902" spans="2:51" x14ac:dyDescent="0.25">
      <c r="B902" s="332">
        <v>12.3</v>
      </c>
      <c r="C902" s="332">
        <v>68</v>
      </c>
      <c r="D902" s="332">
        <v>12.3</v>
      </c>
      <c r="E902" s="332">
        <v>5</v>
      </c>
      <c r="F902" s="332">
        <v>7.2</v>
      </c>
      <c r="G902" s="332">
        <v>352</v>
      </c>
      <c r="H902" s="332">
        <v>1005</v>
      </c>
      <c r="I902" s="332">
        <v>36316</v>
      </c>
      <c r="J902" s="332">
        <v>0</v>
      </c>
      <c r="K902" s="332">
        <v>2.5</v>
      </c>
      <c r="L902" s="332">
        <v>30</v>
      </c>
      <c r="M902" s="332">
        <v>80</v>
      </c>
      <c r="N902" s="496">
        <v>172.3</v>
      </c>
      <c r="O902" s="496">
        <v>19.899999999999999</v>
      </c>
      <c r="P902" s="496">
        <v>15.3</v>
      </c>
      <c r="Q902" s="497">
        <v>0.62013888888888902</v>
      </c>
      <c r="R902" s="496"/>
      <c r="S902" s="514">
        <f t="shared" si="57"/>
        <v>7.5999999999999979</v>
      </c>
      <c r="T902" s="513">
        <f t="shared" si="59"/>
        <v>60</v>
      </c>
      <c r="U902" s="501" t="str">
        <f t="shared" si="58"/>
        <v/>
      </c>
      <c r="V902" s="503">
        <f t="shared" si="60"/>
        <v>60</v>
      </c>
      <c r="W902" s="514">
        <f t="shared" si="61"/>
        <v>19.899999999999999</v>
      </c>
      <c r="X902" s="628">
        <f t="shared" si="62"/>
        <v>60</v>
      </c>
      <c r="AT902" s="254"/>
      <c r="AV902" s="216"/>
      <c r="AW902" s="332"/>
      <c r="AY902" s="255"/>
    </row>
    <row r="903" spans="2:51" x14ac:dyDescent="0.25">
      <c r="B903" s="332">
        <v>12.3</v>
      </c>
      <c r="C903" s="332">
        <v>68</v>
      </c>
      <c r="D903" s="332">
        <v>12.3</v>
      </c>
      <c r="E903" s="332">
        <v>6.1</v>
      </c>
      <c r="F903" s="332">
        <v>7.2</v>
      </c>
      <c r="G903" s="332">
        <v>324</v>
      </c>
      <c r="H903" s="332">
        <v>1005.3</v>
      </c>
      <c r="I903" s="332">
        <v>40718</v>
      </c>
      <c r="J903" s="332">
        <v>0</v>
      </c>
      <c r="K903" s="332">
        <v>2.5</v>
      </c>
      <c r="L903" s="332">
        <v>30</v>
      </c>
      <c r="M903" s="332">
        <v>80</v>
      </c>
      <c r="N903" s="496">
        <v>172.3</v>
      </c>
      <c r="O903" s="496">
        <v>19.899999999999999</v>
      </c>
      <c r="P903" s="496">
        <v>15.5</v>
      </c>
      <c r="Q903" s="497">
        <v>0.62083333333333302</v>
      </c>
      <c r="R903" s="496"/>
      <c r="S903" s="514">
        <f t="shared" si="57"/>
        <v>7.5999999999999979</v>
      </c>
      <c r="T903" s="513">
        <f t="shared" si="59"/>
        <v>60</v>
      </c>
      <c r="U903" s="501" t="str">
        <f t="shared" si="58"/>
        <v/>
      </c>
      <c r="V903" s="503">
        <f t="shared" si="60"/>
        <v>60</v>
      </c>
      <c r="W903" s="514">
        <f t="shared" si="61"/>
        <v>19.899999999999999</v>
      </c>
      <c r="X903" s="628">
        <f t="shared" si="62"/>
        <v>60</v>
      </c>
      <c r="AT903" s="254"/>
      <c r="AV903" s="216"/>
      <c r="AW903" s="332"/>
      <c r="AY903" s="255"/>
    </row>
    <row r="904" spans="2:51" x14ac:dyDescent="0.25">
      <c r="B904" s="332">
        <v>12.4</v>
      </c>
      <c r="C904" s="332">
        <v>68</v>
      </c>
      <c r="D904" s="332">
        <v>12.4</v>
      </c>
      <c r="E904" s="332">
        <v>6.5</v>
      </c>
      <c r="F904" s="332">
        <v>11.2</v>
      </c>
      <c r="G904" s="332">
        <v>300</v>
      </c>
      <c r="H904" s="332">
        <v>1004.9</v>
      </c>
      <c r="I904" s="332">
        <v>33185</v>
      </c>
      <c r="J904" s="332">
        <v>0</v>
      </c>
      <c r="K904" s="332">
        <v>2.5</v>
      </c>
      <c r="L904" s="332">
        <v>30</v>
      </c>
      <c r="M904" s="332">
        <v>80</v>
      </c>
      <c r="N904" s="496">
        <v>172.3</v>
      </c>
      <c r="O904" s="496">
        <v>20</v>
      </c>
      <c r="P904" s="496">
        <v>15.6</v>
      </c>
      <c r="Q904" s="497">
        <v>0.62152777777777801</v>
      </c>
      <c r="R904" s="496"/>
      <c r="S904" s="514">
        <f t="shared" si="57"/>
        <v>7.6</v>
      </c>
      <c r="T904" s="513">
        <f t="shared" si="59"/>
        <v>60</v>
      </c>
      <c r="U904" s="501" t="str">
        <f t="shared" si="58"/>
        <v/>
      </c>
      <c r="V904" s="503">
        <f t="shared" si="60"/>
        <v>60</v>
      </c>
      <c r="W904" s="514">
        <f t="shared" si="61"/>
        <v>20</v>
      </c>
      <c r="X904" s="628">
        <f t="shared" si="62"/>
        <v>60</v>
      </c>
      <c r="AT904" s="254"/>
      <c r="AV904" s="216"/>
      <c r="AW904" s="332"/>
      <c r="AY904" s="255"/>
    </row>
    <row r="905" spans="2:51" x14ac:dyDescent="0.25">
      <c r="B905" s="332">
        <v>12.4</v>
      </c>
      <c r="C905" s="332">
        <v>66</v>
      </c>
      <c r="D905" s="332">
        <v>12.4</v>
      </c>
      <c r="E905" s="332">
        <v>10.4</v>
      </c>
      <c r="F905" s="332">
        <v>14.8</v>
      </c>
      <c r="G905" s="332">
        <v>340</v>
      </c>
      <c r="H905" s="332">
        <v>1004.9</v>
      </c>
      <c r="I905" s="332">
        <v>34890</v>
      </c>
      <c r="J905" s="332">
        <v>0</v>
      </c>
      <c r="K905" s="332">
        <v>2.5</v>
      </c>
      <c r="L905" s="332">
        <v>30</v>
      </c>
      <c r="M905" s="332">
        <v>80</v>
      </c>
      <c r="N905" s="496">
        <v>172.3</v>
      </c>
      <c r="O905" s="496">
        <v>20.100000000000001</v>
      </c>
      <c r="P905" s="496">
        <v>15.7</v>
      </c>
      <c r="Q905" s="497">
        <v>0.62222222222222201</v>
      </c>
      <c r="R905" s="496"/>
      <c r="S905" s="514">
        <f t="shared" ref="S905:S968" si="63">O905-B905</f>
        <v>7.7000000000000011</v>
      </c>
      <c r="T905" s="513">
        <f t="shared" si="59"/>
        <v>60</v>
      </c>
      <c r="U905" s="501" t="str">
        <f t="shared" si="58"/>
        <v/>
      </c>
      <c r="V905" s="503">
        <f t="shared" si="60"/>
        <v>60</v>
      </c>
      <c r="W905" s="514">
        <f t="shared" si="61"/>
        <v>20.100000000000001</v>
      </c>
      <c r="X905" s="628">
        <f t="shared" si="62"/>
        <v>60</v>
      </c>
      <c r="AT905" s="254"/>
      <c r="AV905" s="216"/>
      <c r="AW905" s="332"/>
      <c r="AY905" s="255"/>
    </row>
    <row r="906" spans="2:51" x14ac:dyDescent="0.25">
      <c r="B906" s="332">
        <v>12.3</v>
      </c>
      <c r="C906" s="332">
        <v>66</v>
      </c>
      <c r="D906" s="332">
        <v>12.3</v>
      </c>
      <c r="E906" s="332">
        <v>11.5</v>
      </c>
      <c r="F906" s="332">
        <v>14.8</v>
      </c>
      <c r="G906" s="332">
        <v>289</v>
      </c>
      <c r="H906" s="332">
        <v>1005.1</v>
      </c>
      <c r="I906" s="332">
        <v>35603</v>
      </c>
      <c r="J906" s="332">
        <v>0</v>
      </c>
      <c r="K906" s="332">
        <v>2.5</v>
      </c>
      <c r="L906" s="332">
        <v>30</v>
      </c>
      <c r="M906" s="332">
        <v>80</v>
      </c>
      <c r="N906" s="496">
        <v>172.3</v>
      </c>
      <c r="O906" s="496">
        <v>20.100000000000001</v>
      </c>
      <c r="P906" s="496">
        <v>15.8</v>
      </c>
      <c r="Q906" s="497">
        <v>0.62291666666666701</v>
      </c>
      <c r="R906" s="496"/>
      <c r="S906" s="514">
        <f t="shared" si="63"/>
        <v>7.8000000000000007</v>
      </c>
      <c r="T906" s="513">
        <f t="shared" si="59"/>
        <v>60</v>
      </c>
      <c r="U906" s="501" t="str">
        <f t="shared" si="58"/>
        <v/>
      </c>
      <c r="V906" s="503">
        <f t="shared" si="60"/>
        <v>60</v>
      </c>
      <c r="W906" s="514">
        <f t="shared" si="61"/>
        <v>20.100000000000001</v>
      </c>
      <c r="X906" s="628">
        <f t="shared" si="62"/>
        <v>60</v>
      </c>
      <c r="AT906" s="254"/>
      <c r="AV906" s="216"/>
      <c r="AW906" s="332"/>
      <c r="AY906" s="255"/>
    </row>
    <row r="907" spans="2:51" x14ac:dyDescent="0.25">
      <c r="B907" s="332">
        <v>12.2</v>
      </c>
      <c r="C907" s="332">
        <v>67</v>
      </c>
      <c r="D907" s="332">
        <v>12.2</v>
      </c>
      <c r="E907" s="332">
        <v>13</v>
      </c>
      <c r="F907" s="332">
        <v>14.8</v>
      </c>
      <c r="G907" s="332">
        <v>241</v>
      </c>
      <c r="H907" s="332">
        <v>1005</v>
      </c>
      <c r="I907" s="332">
        <v>42315</v>
      </c>
      <c r="J907" s="332">
        <v>0</v>
      </c>
      <c r="K907" s="332">
        <v>2.5</v>
      </c>
      <c r="L907" s="332">
        <v>30</v>
      </c>
      <c r="M907" s="332">
        <v>80</v>
      </c>
      <c r="N907" s="496">
        <v>172.3</v>
      </c>
      <c r="O907" s="496">
        <v>20</v>
      </c>
      <c r="P907" s="496">
        <v>15.9</v>
      </c>
      <c r="Q907" s="497">
        <v>0.62361111111111101</v>
      </c>
      <c r="R907" s="496"/>
      <c r="S907" s="514">
        <f t="shared" si="63"/>
        <v>7.8000000000000007</v>
      </c>
      <c r="T907" s="513">
        <f t="shared" si="59"/>
        <v>60</v>
      </c>
      <c r="U907" s="501" t="str">
        <f t="shared" ref="U907:U970" si="64">IF(J907&gt;0,60,"")</f>
        <v/>
      </c>
      <c r="V907" s="503">
        <f t="shared" si="60"/>
        <v>60</v>
      </c>
      <c r="W907" s="514">
        <f t="shared" si="61"/>
        <v>20</v>
      </c>
      <c r="X907" s="628">
        <f t="shared" si="62"/>
        <v>60</v>
      </c>
      <c r="AT907" s="254"/>
      <c r="AV907" s="216"/>
      <c r="AW907" s="332"/>
      <c r="AY907" s="255"/>
    </row>
    <row r="908" spans="2:51" x14ac:dyDescent="0.25">
      <c r="B908" s="332">
        <v>12.2</v>
      </c>
      <c r="C908" s="332">
        <v>67</v>
      </c>
      <c r="D908" s="332">
        <v>12.2</v>
      </c>
      <c r="E908" s="332">
        <v>6.1</v>
      </c>
      <c r="F908" s="332">
        <v>7.2</v>
      </c>
      <c r="G908" s="332">
        <v>326</v>
      </c>
      <c r="H908" s="332">
        <v>1005</v>
      </c>
      <c r="I908" s="332">
        <v>44407</v>
      </c>
      <c r="J908" s="332">
        <v>0</v>
      </c>
      <c r="K908" s="332">
        <v>2.5</v>
      </c>
      <c r="L908" s="332">
        <v>30</v>
      </c>
      <c r="M908" s="332">
        <v>80</v>
      </c>
      <c r="N908" s="496">
        <v>172.3</v>
      </c>
      <c r="O908" s="496">
        <v>19.899999999999999</v>
      </c>
      <c r="P908" s="496">
        <v>15.9</v>
      </c>
      <c r="Q908" s="497">
        <v>0.624305555555556</v>
      </c>
      <c r="R908" s="496"/>
      <c r="S908" s="514">
        <f t="shared" si="63"/>
        <v>7.6999999999999993</v>
      </c>
      <c r="T908" s="513">
        <f t="shared" si="59"/>
        <v>60</v>
      </c>
      <c r="U908" s="501" t="str">
        <f t="shared" si="64"/>
        <v/>
      </c>
      <c r="V908" s="503">
        <f t="shared" si="60"/>
        <v>60</v>
      </c>
      <c r="W908" s="514">
        <f t="shared" si="61"/>
        <v>19.899999999999999</v>
      </c>
      <c r="X908" s="628">
        <f t="shared" si="62"/>
        <v>60</v>
      </c>
      <c r="AT908" s="254"/>
      <c r="AV908" s="216"/>
      <c r="AW908" s="332"/>
      <c r="AY908" s="255"/>
    </row>
    <row r="909" spans="2:51" x14ac:dyDescent="0.25">
      <c r="B909" s="332">
        <v>12.2</v>
      </c>
      <c r="C909" s="332">
        <v>67</v>
      </c>
      <c r="D909" s="332">
        <v>12.2</v>
      </c>
      <c r="E909" s="332">
        <v>6.5</v>
      </c>
      <c r="F909" s="332">
        <v>9.4</v>
      </c>
      <c r="G909" s="332">
        <v>247</v>
      </c>
      <c r="H909" s="332">
        <v>1005</v>
      </c>
      <c r="I909" s="332">
        <v>46159</v>
      </c>
      <c r="J909" s="332">
        <v>0</v>
      </c>
      <c r="K909" s="332">
        <v>2.5</v>
      </c>
      <c r="L909" s="332">
        <v>30</v>
      </c>
      <c r="M909" s="332">
        <v>80</v>
      </c>
      <c r="N909" s="496">
        <v>172.3</v>
      </c>
      <c r="O909" s="496">
        <v>19.899999999999999</v>
      </c>
      <c r="P909" s="496">
        <v>16</v>
      </c>
      <c r="Q909" s="497">
        <v>0.625</v>
      </c>
      <c r="R909" s="496"/>
      <c r="S909" s="514">
        <f t="shared" si="63"/>
        <v>7.6999999999999993</v>
      </c>
      <c r="T909" s="513">
        <f t="shared" si="59"/>
        <v>60</v>
      </c>
      <c r="U909" s="501" t="str">
        <f t="shared" si="64"/>
        <v/>
      </c>
      <c r="V909" s="503">
        <f t="shared" si="60"/>
        <v>60</v>
      </c>
      <c r="W909" s="514">
        <f t="shared" si="61"/>
        <v>19.899999999999999</v>
      </c>
      <c r="X909" s="628">
        <f t="shared" si="62"/>
        <v>60</v>
      </c>
      <c r="AT909" s="254"/>
      <c r="AV909" s="216"/>
      <c r="AW909" s="332"/>
      <c r="AY909" s="255"/>
    </row>
    <row r="910" spans="2:51" x14ac:dyDescent="0.25">
      <c r="B910" s="332">
        <v>12.2</v>
      </c>
      <c r="C910" s="332">
        <v>67</v>
      </c>
      <c r="D910" s="332">
        <v>12.2</v>
      </c>
      <c r="E910" s="332">
        <v>7.9</v>
      </c>
      <c r="F910" s="332">
        <v>9.4</v>
      </c>
      <c r="G910" s="332">
        <v>325</v>
      </c>
      <c r="H910" s="332">
        <v>1005</v>
      </c>
      <c r="I910" s="332">
        <v>40935</v>
      </c>
      <c r="J910" s="332">
        <v>0</v>
      </c>
      <c r="K910" s="332">
        <v>2.5</v>
      </c>
      <c r="L910" s="332">
        <v>30</v>
      </c>
      <c r="M910" s="332">
        <v>80</v>
      </c>
      <c r="N910" s="496">
        <v>172.3</v>
      </c>
      <c r="O910" s="496">
        <v>19.899999999999999</v>
      </c>
      <c r="P910" s="496">
        <v>16.100000000000001</v>
      </c>
      <c r="Q910" s="497">
        <v>0.625694444444444</v>
      </c>
      <c r="R910" s="496"/>
      <c r="S910" s="514">
        <f t="shared" si="63"/>
        <v>7.6999999999999993</v>
      </c>
      <c r="T910" s="513">
        <f t="shared" si="59"/>
        <v>60</v>
      </c>
      <c r="U910" s="501" t="str">
        <f t="shared" si="64"/>
        <v/>
      </c>
      <c r="V910" s="503">
        <f t="shared" si="60"/>
        <v>60</v>
      </c>
      <c r="W910" s="514">
        <f t="shared" si="61"/>
        <v>19.899999999999999</v>
      </c>
      <c r="X910" s="628">
        <f t="shared" si="62"/>
        <v>60</v>
      </c>
      <c r="AT910" s="254"/>
      <c r="AV910" s="216"/>
      <c r="AW910" s="332"/>
      <c r="AY910" s="255"/>
    </row>
    <row r="911" spans="2:51" x14ac:dyDescent="0.25">
      <c r="B911" s="332">
        <v>12.2</v>
      </c>
      <c r="C911" s="332">
        <v>67</v>
      </c>
      <c r="D911" s="332">
        <v>12.2</v>
      </c>
      <c r="E911" s="332">
        <v>7.2</v>
      </c>
      <c r="F911" s="332">
        <v>13</v>
      </c>
      <c r="G911" s="332">
        <v>285</v>
      </c>
      <c r="H911" s="332">
        <v>1004.9</v>
      </c>
      <c r="I911" s="332">
        <v>41927</v>
      </c>
      <c r="J911" s="332">
        <v>0</v>
      </c>
      <c r="K911" s="332">
        <v>2.5</v>
      </c>
      <c r="L911" s="332">
        <v>30</v>
      </c>
      <c r="M911" s="332">
        <v>80</v>
      </c>
      <c r="N911" s="496">
        <v>172.3</v>
      </c>
      <c r="O911" s="496">
        <v>19.899999999999999</v>
      </c>
      <c r="P911" s="496">
        <v>16.100000000000001</v>
      </c>
      <c r="Q911" s="497">
        <v>0.62638888888888899</v>
      </c>
      <c r="R911" s="496"/>
      <c r="S911" s="514">
        <f t="shared" si="63"/>
        <v>7.6999999999999993</v>
      </c>
      <c r="T911" s="513">
        <f t="shared" si="59"/>
        <v>60</v>
      </c>
      <c r="U911" s="501" t="str">
        <f t="shared" si="64"/>
        <v/>
      </c>
      <c r="V911" s="503">
        <f t="shared" si="60"/>
        <v>60</v>
      </c>
      <c r="W911" s="514">
        <f t="shared" si="61"/>
        <v>19.899999999999999</v>
      </c>
      <c r="X911" s="628">
        <f t="shared" si="62"/>
        <v>60</v>
      </c>
      <c r="AT911" s="254"/>
      <c r="AV911" s="216"/>
      <c r="AW911" s="332"/>
      <c r="AY911" s="255"/>
    </row>
    <row r="912" spans="2:51" x14ac:dyDescent="0.25">
      <c r="B912" s="332">
        <v>12.3</v>
      </c>
      <c r="C912" s="332">
        <v>67</v>
      </c>
      <c r="D912" s="332">
        <v>12.3</v>
      </c>
      <c r="E912" s="332">
        <v>11.2</v>
      </c>
      <c r="F912" s="332">
        <v>13</v>
      </c>
      <c r="G912" s="332">
        <v>288</v>
      </c>
      <c r="H912" s="332">
        <v>1005</v>
      </c>
      <c r="I912" s="332">
        <v>40780</v>
      </c>
      <c r="J912" s="332">
        <v>0</v>
      </c>
      <c r="K912" s="332">
        <v>2.5</v>
      </c>
      <c r="L912" s="332">
        <v>30</v>
      </c>
      <c r="M912" s="332">
        <v>80</v>
      </c>
      <c r="N912" s="496">
        <v>172.3</v>
      </c>
      <c r="O912" s="496">
        <v>20</v>
      </c>
      <c r="P912" s="496">
        <v>16.2</v>
      </c>
      <c r="Q912" s="497">
        <v>0.62708333333333299</v>
      </c>
      <c r="R912" s="496"/>
      <c r="S912" s="514">
        <f t="shared" si="63"/>
        <v>7.6999999999999993</v>
      </c>
      <c r="T912" s="513">
        <f t="shared" si="59"/>
        <v>60</v>
      </c>
      <c r="U912" s="501" t="str">
        <f t="shared" si="64"/>
        <v/>
      </c>
      <c r="V912" s="503">
        <f t="shared" si="60"/>
        <v>60</v>
      </c>
      <c r="W912" s="514">
        <f t="shared" si="61"/>
        <v>20</v>
      </c>
      <c r="X912" s="628">
        <f t="shared" si="62"/>
        <v>60</v>
      </c>
      <c r="AT912" s="254"/>
      <c r="AV912" s="216"/>
      <c r="AW912" s="332"/>
      <c r="AY912" s="255"/>
    </row>
    <row r="913" spans="2:51" x14ac:dyDescent="0.25">
      <c r="B913" s="332">
        <v>12.3</v>
      </c>
      <c r="C913" s="332">
        <v>67</v>
      </c>
      <c r="D913" s="332">
        <v>12.3</v>
      </c>
      <c r="E913" s="332">
        <v>5</v>
      </c>
      <c r="F913" s="332">
        <v>9.4</v>
      </c>
      <c r="G913" s="332">
        <v>283</v>
      </c>
      <c r="H913" s="332">
        <v>1004.9</v>
      </c>
      <c r="I913" s="332">
        <v>39292</v>
      </c>
      <c r="J913" s="332">
        <v>0</v>
      </c>
      <c r="K913" s="332">
        <v>2.5</v>
      </c>
      <c r="L913" s="332">
        <v>30</v>
      </c>
      <c r="M913" s="332">
        <v>80</v>
      </c>
      <c r="N913" s="496">
        <v>172.3</v>
      </c>
      <c r="O913" s="496">
        <v>20</v>
      </c>
      <c r="P913" s="496">
        <v>16.3</v>
      </c>
      <c r="Q913" s="497">
        <v>0.62777777777777799</v>
      </c>
      <c r="R913" s="496"/>
      <c r="S913" s="514">
        <f t="shared" si="63"/>
        <v>7.6999999999999993</v>
      </c>
      <c r="T913" s="513">
        <f t="shared" si="59"/>
        <v>60</v>
      </c>
      <c r="U913" s="501" t="str">
        <f t="shared" si="64"/>
        <v/>
      </c>
      <c r="V913" s="503">
        <f t="shared" si="60"/>
        <v>60</v>
      </c>
      <c r="W913" s="514">
        <f t="shared" si="61"/>
        <v>20</v>
      </c>
      <c r="X913" s="628">
        <f t="shared" si="62"/>
        <v>60</v>
      </c>
      <c r="AT913" s="254"/>
      <c r="AV913" s="216"/>
      <c r="AW913" s="332"/>
      <c r="AY913" s="255"/>
    </row>
    <row r="914" spans="2:51" x14ac:dyDescent="0.25">
      <c r="B914" s="332">
        <v>12.3</v>
      </c>
      <c r="C914" s="332">
        <v>66</v>
      </c>
      <c r="D914" s="332">
        <v>12.3</v>
      </c>
      <c r="E914" s="332">
        <v>6.5</v>
      </c>
      <c r="F914" s="332">
        <v>11.2</v>
      </c>
      <c r="G914" s="332">
        <v>211</v>
      </c>
      <c r="H914" s="332">
        <v>1005</v>
      </c>
      <c r="I914" s="332">
        <v>39835</v>
      </c>
      <c r="J914" s="332">
        <v>0</v>
      </c>
      <c r="K914" s="332">
        <v>2.5</v>
      </c>
      <c r="L914" s="332">
        <v>30</v>
      </c>
      <c r="M914" s="332">
        <v>80</v>
      </c>
      <c r="N914" s="496">
        <v>172.3</v>
      </c>
      <c r="O914" s="496">
        <v>20</v>
      </c>
      <c r="P914" s="496">
        <v>16.399999999999999</v>
      </c>
      <c r="Q914" s="497">
        <v>0.62847222222222199</v>
      </c>
      <c r="R914" s="496"/>
      <c r="S914" s="514">
        <f t="shared" si="63"/>
        <v>7.6999999999999993</v>
      </c>
      <c r="T914" s="513">
        <f t="shared" si="59"/>
        <v>60</v>
      </c>
      <c r="U914" s="501" t="str">
        <f t="shared" si="64"/>
        <v/>
      </c>
      <c r="V914" s="503">
        <f t="shared" si="60"/>
        <v>60</v>
      </c>
      <c r="W914" s="514">
        <f t="shared" si="61"/>
        <v>20</v>
      </c>
      <c r="X914" s="628">
        <f t="shared" si="62"/>
        <v>60</v>
      </c>
      <c r="AT914" s="254"/>
      <c r="AV914" s="216"/>
      <c r="AW914" s="332"/>
      <c r="AY914" s="255"/>
    </row>
    <row r="915" spans="2:51" x14ac:dyDescent="0.25">
      <c r="B915" s="332">
        <v>12.3</v>
      </c>
      <c r="C915" s="332">
        <v>66</v>
      </c>
      <c r="D915" s="332">
        <v>12.3</v>
      </c>
      <c r="E915" s="332">
        <v>7.9</v>
      </c>
      <c r="F915" s="332">
        <v>14.8</v>
      </c>
      <c r="G915" s="332">
        <v>270</v>
      </c>
      <c r="H915" s="332">
        <v>1005</v>
      </c>
      <c r="I915" s="332">
        <v>37370</v>
      </c>
      <c r="J915" s="332">
        <v>0</v>
      </c>
      <c r="K915" s="332">
        <v>2.5</v>
      </c>
      <c r="L915" s="332">
        <v>30</v>
      </c>
      <c r="M915" s="332">
        <v>80</v>
      </c>
      <c r="N915" s="496">
        <v>172.3</v>
      </c>
      <c r="O915" s="496">
        <v>20</v>
      </c>
      <c r="P915" s="496">
        <v>16.5</v>
      </c>
      <c r="Q915" s="497">
        <v>0.62916666666666698</v>
      </c>
      <c r="R915" s="496"/>
      <c r="S915" s="514">
        <f t="shared" si="63"/>
        <v>7.6999999999999993</v>
      </c>
      <c r="T915" s="513">
        <f t="shared" si="59"/>
        <v>60</v>
      </c>
      <c r="U915" s="501" t="str">
        <f t="shared" si="64"/>
        <v/>
      </c>
      <c r="V915" s="503">
        <f t="shared" si="60"/>
        <v>60</v>
      </c>
      <c r="W915" s="514">
        <f t="shared" si="61"/>
        <v>20</v>
      </c>
      <c r="X915" s="628">
        <f t="shared" si="62"/>
        <v>60</v>
      </c>
      <c r="AT915" s="254"/>
      <c r="AV915" s="216"/>
      <c r="AW915" s="332"/>
      <c r="AY915" s="255"/>
    </row>
    <row r="916" spans="2:51" x14ac:dyDescent="0.25">
      <c r="B916" s="332">
        <v>12.3</v>
      </c>
      <c r="C916" s="332">
        <v>65</v>
      </c>
      <c r="D916" s="332">
        <v>12.3</v>
      </c>
      <c r="E916" s="332">
        <v>8.3000000000000007</v>
      </c>
      <c r="F916" s="332">
        <v>13</v>
      </c>
      <c r="G916" s="332">
        <v>19</v>
      </c>
      <c r="H916" s="332">
        <v>1004.7</v>
      </c>
      <c r="I916" s="332">
        <v>35774</v>
      </c>
      <c r="J916" s="332">
        <v>0</v>
      </c>
      <c r="K916" s="332">
        <v>2.5</v>
      </c>
      <c r="L916" s="332">
        <v>30</v>
      </c>
      <c r="M916" s="332">
        <v>80</v>
      </c>
      <c r="N916" s="496">
        <v>172.3</v>
      </c>
      <c r="O916" s="496">
        <v>19.899999999999999</v>
      </c>
      <c r="P916" s="496">
        <v>16.5</v>
      </c>
      <c r="Q916" s="497">
        <v>0.62986111111111098</v>
      </c>
      <c r="R916" s="496"/>
      <c r="S916" s="514">
        <f t="shared" si="63"/>
        <v>7.5999999999999979</v>
      </c>
      <c r="T916" s="513">
        <f t="shared" si="59"/>
        <v>60</v>
      </c>
      <c r="U916" s="501" t="str">
        <f t="shared" si="64"/>
        <v/>
      </c>
      <c r="V916" s="503">
        <f t="shared" si="60"/>
        <v>60</v>
      </c>
      <c r="W916" s="514">
        <f t="shared" si="61"/>
        <v>19.899999999999999</v>
      </c>
      <c r="X916" s="628">
        <f t="shared" si="62"/>
        <v>60</v>
      </c>
      <c r="AT916" s="254"/>
      <c r="AV916" s="216"/>
      <c r="AW916" s="332"/>
      <c r="AY916" s="255"/>
    </row>
    <row r="917" spans="2:51" x14ac:dyDescent="0.25">
      <c r="B917" s="332">
        <v>12.2</v>
      </c>
      <c r="C917" s="332">
        <v>65</v>
      </c>
      <c r="D917" s="332">
        <v>12.2</v>
      </c>
      <c r="E917" s="332">
        <v>9.6999999999999993</v>
      </c>
      <c r="F917" s="332">
        <v>16.600000000000001</v>
      </c>
      <c r="G917" s="332">
        <v>257</v>
      </c>
      <c r="H917" s="332">
        <v>1005.1</v>
      </c>
      <c r="I917" s="332">
        <v>38254</v>
      </c>
      <c r="J917" s="332">
        <v>0</v>
      </c>
      <c r="K917" s="332">
        <v>2.5</v>
      </c>
      <c r="L917" s="332">
        <v>30</v>
      </c>
      <c r="M917" s="332">
        <v>80</v>
      </c>
      <c r="N917" s="496">
        <v>172.3</v>
      </c>
      <c r="O917" s="496">
        <v>19.899999999999999</v>
      </c>
      <c r="P917" s="496">
        <v>16.600000000000001</v>
      </c>
      <c r="Q917" s="497">
        <v>0.63055555555555598</v>
      </c>
      <c r="R917" s="496"/>
      <c r="S917" s="514">
        <f t="shared" si="63"/>
        <v>7.6999999999999993</v>
      </c>
      <c r="T917" s="513">
        <f t="shared" si="59"/>
        <v>60</v>
      </c>
      <c r="U917" s="501" t="str">
        <f t="shared" si="64"/>
        <v/>
      </c>
      <c r="V917" s="503">
        <f t="shared" si="60"/>
        <v>60</v>
      </c>
      <c r="W917" s="514">
        <f t="shared" si="61"/>
        <v>19.899999999999999</v>
      </c>
      <c r="X917" s="628">
        <f t="shared" si="62"/>
        <v>60</v>
      </c>
      <c r="AT917" s="254"/>
      <c r="AV917" s="216"/>
      <c r="AW917" s="332"/>
      <c r="AY917" s="255"/>
    </row>
    <row r="918" spans="2:51" x14ac:dyDescent="0.25">
      <c r="B918" s="332">
        <v>12.1</v>
      </c>
      <c r="C918" s="332">
        <v>65</v>
      </c>
      <c r="D918" s="332">
        <v>12.1</v>
      </c>
      <c r="E918" s="332">
        <v>6.5</v>
      </c>
      <c r="F918" s="332">
        <v>9.4</v>
      </c>
      <c r="G918" s="332">
        <v>171</v>
      </c>
      <c r="H918" s="332">
        <v>1005</v>
      </c>
      <c r="I918" s="332">
        <v>40610</v>
      </c>
      <c r="J918" s="332">
        <v>0</v>
      </c>
      <c r="K918" s="332">
        <v>2.5</v>
      </c>
      <c r="L918" s="332">
        <v>30</v>
      </c>
      <c r="M918" s="332">
        <v>80</v>
      </c>
      <c r="N918" s="496">
        <v>172.3</v>
      </c>
      <c r="O918" s="496">
        <v>19.899999999999999</v>
      </c>
      <c r="P918" s="496">
        <v>16.600000000000001</v>
      </c>
      <c r="Q918" s="497">
        <v>0.63124999999999998</v>
      </c>
      <c r="R918" s="496"/>
      <c r="S918" s="514">
        <f t="shared" si="63"/>
        <v>7.7999999999999989</v>
      </c>
      <c r="T918" s="513">
        <f t="shared" si="59"/>
        <v>60</v>
      </c>
      <c r="U918" s="501" t="str">
        <f t="shared" si="64"/>
        <v/>
      </c>
      <c r="V918" s="503">
        <f t="shared" si="60"/>
        <v>60</v>
      </c>
      <c r="W918" s="514">
        <f t="shared" si="61"/>
        <v>19.899999999999999</v>
      </c>
      <c r="X918" s="628">
        <f t="shared" si="62"/>
        <v>60</v>
      </c>
      <c r="AT918" s="254"/>
      <c r="AV918" s="216"/>
      <c r="AW918" s="332"/>
      <c r="AY918" s="255"/>
    </row>
    <row r="919" spans="2:51" x14ac:dyDescent="0.25">
      <c r="B919" s="332">
        <v>12.1</v>
      </c>
      <c r="C919" s="332">
        <v>65</v>
      </c>
      <c r="D919" s="332">
        <v>12.1</v>
      </c>
      <c r="E919" s="332">
        <v>6.5</v>
      </c>
      <c r="F919" s="332">
        <v>9.4</v>
      </c>
      <c r="G919" s="332">
        <v>244</v>
      </c>
      <c r="H919" s="332">
        <v>1005.2</v>
      </c>
      <c r="I919" s="332">
        <v>44066</v>
      </c>
      <c r="J919" s="332">
        <v>0</v>
      </c>
      <c r="K919" s="332">
        <v>2.5</v>
      </c>
      <c r="L919" s="332">
        <v>30</v>
      </c>
      <c r="M919" s="332">
        <v>80</v>
      </c>
      <c r="N919" s="496">
        <v>172.3</v>
      </c>
      <c r="O919" s="496">
        <v>19.8</v>
      </c>
      <c r="P919" s="496">
        <v>16.600000000000001</v>
      </c>
      <c r="Q919" s="497">
        <v>0.63194444444444398</v>
      </c>
      <c r="R919" s="496"/>
      <c r="S919" s="514">
        <f t="shared" si="63"/>
        <v>7.7000000000000011</v>
      </c>
      <c r="T919" s="513">
        <f t="shared" si="59"/>
        <v>60</v>
      </c>
      <c r="U919" s="501" t="str">
        <f t="shared" si="64"/>
        <v/>
      </c>
      <c r="V919" s="503">
        <f t="shared" si="60"/>
        <v>60</v>
      </c>
      <c r="W919" s="514">
        <f t="shared" si="61"/>
        <v>19.8</v>
      </c>
      <c r="X919" s="628">
        <f t="shared" si="62"/>
        <v>60</v>
      </c>
      <c r="AT919" s="254"/>
      <c r="AV919" s="216"/>
      <c r="AW919" s="332"/>
      <c r="AY919" s="255"/>
    </row>
    <row r="920" spans="2:51" x14ac:dyDescent="0.25">
      <c r="B920" s="332">
        <v>12.1</v>
      </c>
      <c r="C920" s="332">
        <v>66</v>
      </c>
      <c r="D920" s="332">
        <v>12.1</v>
      </c>
      <c r="E920" s="332">
        <v>8.6</v>
      </c>
      <c r="F920" s="332">
        <v>13</v>
      </c>
      <c r="G920" s="332">
        <v>262</v>
      </c>
      <c r="H920" s="332">
        <v>1005.1</v>
      </c>
      <c r="I920" s="332">
        <v>45554</v>
      </c>
      <c r="J920" s="332">
        <v>0</v>
      </c>
      <c r="K920" s="332">
        <v>2.5</v>
      </c>
      <c r="L920" s="332">
        <v>30</v>
      </c>
      <c r="M920" s="332">
        <v>80</v>
      </c>
      <c r="N920" s="496">
        <v>172.3</v>
      </c>
      <c r="O920" s="496">
        <v>19.7</v>
      </c>
      <c r="P920" s="496">
        <v>16.7</v>
      </c>
      <c r="Q920" s="497">
        <v>0.63263888888888897</v>
      </c>
      <c r="R920" s="496"/>
      <c r="S920" s="514">
        <f t="shared" si="63"/>
        <v>7.6</v>
      </c>
      <c r="T920" s="513">
        <f t="shared" si="59"/>
        <v>60</v>
      </c>
      <c r="U920" s="501" t="str">
        <f t="shared" si="64"/>
        <v/>
      </c>
      <c r="V920" s="503">
        <f t="shared" si="60"/>
        <v>60</v>
      </c>
      <c r="W920" s="514">
        <f t="shared" si="61"/>
        <v>19.7</v>
      </c>
      <c r="X920" s="628">
        <f t="shared" si="62"/>
        <v>60</v>
      </c>
      <c r="AT920" s="254"/>
      <c r="AV920" s="216"/>
      <c r="AW920" s="332"/>
      <c r="AY920" s="255"/>
    </row>
    <row r="921" spans="2:51" x14ac:dyDescent="0.25">
      <c r="B921" s="332">
        <v>12.2</v>
      </c>
      <c r="C921" s="332">
        <v>66</v>
      </c>
      <c r="D921" s="332">
        <v>12.2</v>
      </c>
      <c r="E921" s="332">
        <v>4.3</v>
      </c>
      <c r="F921" s="332">
        <v>5.4</v>
      </c>
      <c r="G921" s="332">
        <v>320</v>
      </c>
      <c r="H921" s="332">
        <v>1005</v>
      </c>
      <c r="I921" s="332">
        <v>46004</v>
      </c>
      <c r="J921" s="332">
        <v>0</v>
      </c>
      <c r="K921" s="332">
        <v>2.5</v>
      </c>
      <c r="L921" s="332">
        <v>30</v>
      </c>
      <c r="M921" s="332">
        <v>80</v>
      </c>
      <c r="N921" s="496">
        <v>172.3</v>
      </c>
      <c r="O921" s="496">
        <v>19.7</v>
      </c>
      <c r="P921" s="496">
        <v>16.7</v>
      </c>
      <c r="Q921" s="497">
        <v>0.63333333333333297</v>
      </c>
      <c r="R921" s="496"/>
      <c r="S921" s="514">
        <f t="shared" si="63"/>
        <v>7.5</v>
      </c>
      <c r="T921" s="513">
        <f t="shared" si="59"/>
        <v>60</v>
      </c>
      <c r="U921" s="501" t="str">
        <f t="shared" si="64"/>
        <v/>
      </c>
      <c r="V921" s="503">
        <f t="shared" si="60"/>
        <v>60</v>
      </c>
      <c r="W921" s="514">
        <f t="shared" si="61"/>
        <v>19.7</v>
      </c>
      <c r="X921" s="628">
        <f t="shared" si="62"/>
        <v>60</v>
      </c>
      <c r="AT921" s="254"/>
      <c r="AV921" s="216"/>
      <c r="AW921" s="332"/>
      <c r="AY921" s="255"/>
    </row>
    <row r="922" spans="2:51" x14ac:dyDescent="0.25">
      <c r="B922" s="332">
        <v>12.2</v>
      </c>
      <c r="C922" s="332">
        <v>66</v>
      </c>
      <c r="D922" s="332">
        <v>12.2</v>
      </c>
      <c r="E922" s="332">
        <v>5.8</v>
      </c>
      <c r="F922" s="332">
        <v>11.2</v>
      </c>
      <c r="G922" s="332">
        <v>299</v>
      </c>
      <c r="H922" s="332">
        <v>1005.2</v>
      </c>
      <c r="I922" s="332">
        <v>38626</v>
      </c>
      <c r="J922" s="332">
        <v>0</v>
      </c>
      <c r="K922" s="332">
        <v>2.5</v>
      </c>
      <c r="L922" s="332">
        <v>30</v>
      </c>
      <c r="M922" s="332">
        <v>80</v>
      </c>
      <c r="N922" s="496">
        <v>172.3</v>
      </c>
      <c r="O922" s="496">
        <v>19.7</v>
      </c>
      <c r="P922" s="496">
        <v>16.7</v>
      </c>
      <c r="Q922" s="497">
        <v>0.63402777777777797</v>
      </c>
      <c r="R922" s="496"/>
      <c r="S922" s="514">
        <f>O922-B922</f>
        <v>7.5</v>
      </c>
      <c r="T922" s="513">
        <f t="shared" si="59"/>
        <v>60</v>
      </c>
      <c r="U922" s="501" t="str">
        <f t="shared" si="64"/>
        <v/>
      </c>
      <c r="V922" s="503">
        <f t="shared" si="60"/>
        <v>60</v>
      </c>
      <c r="W922" s="514">
        <f t="shared" si="61"/>
        <v>19.7</v>
      </c>
      <c r="X922" s="628">
        <f t="shared" si="62"/>
        <v>60</v>
      </c>
      <c r="AT922" s="254"/>
      <c r="AV922" s="216"/>
      <c r="AW922" s="332"/>
      <c r="AY922" s="255"/>
    </row>
    <row r="923" spans="2:51" x14ac:dyDescent="0.25">
      <c r="B923" s="332">
        <v>12.2</v>
      </c>
      <c r="C923" s="332">
        <v>66</v>
      </c>
      <c r="D923" s="332">
        <v>12.2</v>
      </c>
      <c r="E923" s="332">
        <v>7.6</v>
      </c>
      <c r="F923" s="332">
        <v>9.4</v>
      </c>
      <c r="G923" s="332">
        <v>319</v>
      </c>
      <c r="H923" s="332">
        <v>1005.2</v>
      </c>
      <c r="I923" s="332">
        <v>43741</v>
      </c>
      <c r="J923" s="332">
        <v>0</v>
      </c>
      <c r="K923" s="332">
        <v>2.5</v>
      </c>
      <c r="L923" s="332">
        <v>30</v>
      </c>
      <c r="M923" s="332">
        <v>80</v>
      </c>
      <c r="N923" s="496">
        <v>172.3</v>
      </c>
      <c r="O923" s="496">
        <v>19.8</v>
      </c>
      <c r="P923" s="496">
        <v>16.8</v>
      </c>
      <c r="Q923" s="497">
        <v>0.63472222222222197</v>
      </c>
      <c r="R923" s="496"/>
      <c r="S923" s="514">
        <f t="shared" si="63"/>
        <v>7.6000000000000014</v>
      </c>
      <c r="T923" s="513">
        <f t="shared" si="59"/>
        <v>60</v>
      </c>
      <c r="U923" s="501" t="str">
        <f t="shared" si="64"/>
        <v/>
      </c>
      <c r="V923" s="503">
        <f t="shared" si="60"/>
        <v>60</v>
      </c>
      <c r="W923" s="514">
        <f t="shared" si="61"/>
        <v>19.8</v>
      </c>
      <c r="X923" s="628">
        <f t="shared" si="62"/>
        <v>60</v>
      </c>
      <c r="AT923" s="254"/>
      <c r="AV923" s="216"/>
      <c r="AW923" s="332"/>
      <c r="AY923" s="255"/>
    </row>
    <row r="924" spans="2:51" x14ac:dyDescent="0.25">
      <c r="B924" s="332">
        <v>12.2</v>
      </c>
      <c r="C924" s="332">
        <v>67</v>
      </c>
      <c r="D924" s="332">
        <v>12.2</v>
      </c>
      <c r="E924" s="332">
        <v>9</v>
      </c>
      <c r="F924" s="332">
        <v>11.2</v>
      </c>
      <c r="G924" s="332">
        <v>272</v>
      </c>
      <c r="H924" s="332">
        <v>1005</v>
      </c>
      <c r="I924" s="332">
        <v>41540</v>
      </c>
      <c r="J924" s="332">
        <v>0</v>
      </c>
      <c r="K924" s="332">
        <v>2.5</v>
      </c>
      <c r="L924" s="332">
        <v>30</v>
      </c>
      <c r="M924" s="332">
        <v>80</v>
      </c>
      <c r="N924" s="496">
        <v>172.3</v>
      </c>
      <c r="O924" s="496">
        <v>19.899999999999999</v>
      </c>
      <c r="P924" s="496">
        <v>17</v>
      </c>
      <c r="Q924" s="497">
        <v>0.63541666666666696</v>
      </c>
      <c r="R924" s="496"/>
      <c r="S924" s="514">
        <f t="shared" si="63"/>
        <v>7.6999999999999993</v>
      </c>
      <c r="T924" s="513">
        <f t="shared" si="59"/>
        <v>60</v>
      </c>
      <c r="U924" s="501" t="str">
        <f t="shared" si="64"/>
        <v/>
      </c>
      <c r="V924" s="503">
        <f t="shared" si="60"/>
        <v>60</v>
      </c>
      <c r="W924" s="514">
        <f t="shared" si="61"/>
        <v>19.899999999999999</v>
      </c>
      <c r="X924" s="628">
        <f t="shared" si="62"/>
        <v>60</v>
      </c>
      <c r="AT924" s="254"/>
      <c r="AV924" s="216"/>
      <c r="AW924" s="332"/>
      <c r="AY924" s="255"/>
    </row>
    <row r="925" spans="2:51" x14ac:dyDescent="0.25">
      <c r="B925" s="332">
        <v>12.2</v>
      </c>
      <c r="C925" s="332">
        <v>67</v>
      </c>
      <c r="D925" s="332">
        <v>12.2</v>
      </c>
      <c r="E925" s="332">
        <v>3.6</v>
      </c>
      <c r="F925" s="332">
        <v>5.4</v>
      </c>
      <c r="G925" s="332">
        <v>301</v>
      </c>
      <c r="H925" s="332">
        <v>1004.8</v>
      </c>
      <c r="I925" s="332">
        <v>38362</v>
      </c>
      <c r="J925" s="332">
        <v>0</v>
      </c>
      <c r="K925" s="332">
        <v>2.5</v>
      </c>
      <c r="L925" s="332">
        <v>30</v>
      </c>
      <c r="M925" s="332">
        <v>80</v>
      </c>
      <c r="N925" s="496">
        <v>172.3</v>
      </c>
      <c r="O925" s="496">
        <v>19.899999999999999</v>
      </c>
      <c r="P925" s="496">
        <v>17.100000000000001</v>
      </c>
      <c r="Q925" s="497">
        <v>0.63611111111111096</v>
      </c>
      <c r="R925" s="496"/>
      <c r="S925" s="514">
        <f t="shared" si="63"/>
        <v>7.6999999999999993</v>
      </c>
      <c r="T925" s="513">
        <f t="shared" si="59"/>
        <v>60</v>
      </c>
      <c r="U925" s="501" t="str">
        <f t="shared" si="64"/>
        <v/>
      </c>
      <c r="V925" s="503">
        <f t="shared" si="60"/>
        <v>60</v>
      </c>
      <c r="W925" s="514">
        <f t="shared" si="61"/>
        <v>19.899999999999999</v>
      </c>
      <c r="X925" s="628">
        <f t="shared" si="62"/>
        <v>60</v>
      </c>
      <c r="AT925" s="254"/>
      <c r="AV925" s="216"/>
      <c r="AW925" s="332"/>
      <c r="AY925" s="255"/>
    </row>
    <row r="926" spans="2:51" x14ac:dyDescent="0.25">
      <c r="B926" s="332">
        <v>12.3</v>
      </c>
      <c r="C926" s="332">
        <v>67</v>
      </c>
      <c r="D926" s="332">
        <v>12.3</v>
      </c>
      <c r="E926" s="332">
        <v>10.1</v>
      </c>
      <c r="F926" s="332">
        <v>14.8</v>
      </c>
      <c r="G926" s="332">
        <v>238</v>
      </c>
      <c r="H926" s="332">
        <v>1004.8</v>
      </c>
      <c r="I926" s="332">
        <v>40331</v>
      </c>
      <c r="J926" s="332">
        <v>0</v>
      </c>
      <c r="K926" s="332">
        <v>2.5</v>
      </c>
      <c r="L926" s="332">
        <v>30</v>
      </c>
      <c r="M926" s="332">
        <v>80</v>
      </c>
      <c r="N926" s="496">
        <v>172.3</v>
      </c>
      <c r="O926" s="496">
        <v>20</v>
      </c>
      <c r="P926" s="496">
        <v>17.2</v>
      </c>
      <c r="Q926" s="497">
        <v>0.63680555555555596</v>
      </c>
      <c r="R926" s="496"/>
      <c r="S926" s="514">
        <f t="shared" si="63"/>
        <v>7.6999999999999993</v>
      </c>
      <c r="T926" s="513">
        <f t="shared" si="59"/>
        <v>60</v>
      </c>
      <c r="U926" s="501" t="str">
        <f t="shared" si="64"/>
        <v/>
      </c>
      <c r="V926" s="503">
        <f t="shared" si="60"/>
        <v>60</v>
      </c>
      <c r="W926" s="514">
        <f t="shared" si="61"/>
        <v>20</v>
      </c>
      <c r="X926" s="628">
        <f t="shared" si="62"/>
        <v>60</v>
      </c>
      <c r="AT926" s="254"/>
      <c r="AV926" s="216"/>
      <c r="AW926" s="332"/>
      <c r="AY926" s="255"/>
    </row>
    <row r="927" spans="2:51" x14ac:dyDescent="0.25">
      <c r="B927" s="332">
        <v>12.3</v>
      </c>
      <c r="C927" s="332">
        <v>67</v>
      </c>
      <c r="D927" s="332">
        <v>12.3</v>
      </c>
      <c r="E927" s="332">
        <v>6.1</v>
      </c>
      <c r="F927" s="332">
        <v>7.2</v>
      </c>
      <c r="G927" s="332">
        <v>316</v>
      </c>
      <c r="H927" s="332">
        <v>1005</v>
      </c>
      <c r="I927" s="332">
        <v>41323</v>
      </c>
      <c r="J927" s="332">
        <v>0</v>
      </c>
      <c r="K927" s="332">
        <v>2.5</v>
      </c>
      <c r="L927" s="332">
        <v>30</v>
      </c>
      <c r="M927" s="332">
        <v>80</v>
      </c>
      <c r="N927" s="496">
        <v>172.3</v>
      </c>
      <c r="O927" s="496">
        <v>20</v>
      </c>
      <c r="P927" s="496">
        <v>17.3</v>
      </c>
      <c r="Q927" s="497">
        <v>0.63749999999999996</v>
      </c>
      <c r="R927" s="496"/>
      <c r="S927" s="514">
        <f t="shared" si="63"/>
        <v>7.6999999999999993</v>
      </c>
      <c r="T927" s="513">
        <f t="shared" si="59"/>
        <v>60</v>
      </c>
      <c r="U927" s="501" t="str">
        <f t="shared" si="64"/>
        <v/>
      </c>
      <c r="V927" s="503">
        <f t="shared" si="60"/>
        <v>60</v>
      </c>
      <c r="W927" s="514">
        <f t="shared" si="61"/>
        <v>20</v>
      </c>
      <c r="X927" s="628">
        <f t="shared" si="62"/>
        <v>60</v>
      </c>
      <c r="AT927" s="254"/>
      <c r="AV927" s="216"/>
      <c r="AW927" s="332"/>
      <c r="AY927" s="255"/>
    </row>
    <row r="928" spans="2:51" x14ac:dyDescent="0.25">
      <c r="B928" s="332">
        <v>12.3</v>
      </c>
      <c r="C928" s="332">
        <v>68</v>
      </c>
      <c r="D928" s="332">
        <v>12.3</v>
      </c>
      <c r="E928" s="332">
        <v>9.4</v>
      </c>
      <c r="F928" s="332">
        <v>13</v>
      </c>
      <c r="G928" s="332">
        <v>307</v>
      </c>
      <c r="H928" s="332">
        <v>1005.1</v>
      </c>
      <c r="I928" s="332">
        <v>40610</v>
      </c>
      <c r="J928" s="332">
        <v>0</v>
      </c>
      <c r="K928" s="332">
        <v>2.5</v>
      </c>
      <c r="L928" s="332">
        <v>30</v>
      </c>
      <c r="M928" s="332">
        <v>80</v>
      </c>
      <c r="N928" s="496">
        <v>172.3</v>
      </c>
      <c r="O928" s="496">
        <v>20.100000000000001</v>
      </c>
      <c r="P928" s="496">
        <v>17.399999999999999</v>
      </c>
      <c r="Q928" s="497">
        <v>0.63819444444444495</v>
      </c>
      <c r="R928" s="496"/>
      <c r="S928" s="514">
        <f t="shared" si="63"/>
        <v>7.8000000000000007</v>
      </c>
      <c r="T928" s="513">
        <f t="shared" si="59"/>
        <v>60</v>
      </c>
      <c r="U928" s="501" t="str">
        <f t="shared" si="64"/>
        <v/>
      </c>
      <c r="V928" s="503">
        <f t="shared" si="60"/>
        <v>60</v>
      </c>
      <c r="W928" s="514">
        <f t="shared" si="61"/>
        <v>20.100000000000001</v>
      </c>
      <c r="X928" s="628">
        <f t="shared" si="62"/>
        <v>60</v>
      </c>
      <c r="AT928" s="254"/>
      <c r="AV928" s="216"/>
      <c r="AW928" s="332"/>
      <c r="AY928" s="255"/>
    </row>
    <row r="929" spans="2:51" x14ac:dyDescent="0.25">
      <c r="B929" s="332">
        <v>12.2</v>
      </c>
      <c r="C929" s="332">
        <v>68</v>
      </c>
      <c r="D929" s="332">
        <v>12.2</v>
      </c>
      <c r="E929" s="332">
        <v>3.6</v>
      </c>
      <c r="F929" s="332">
        <v>7.2</v>
      </c>
      <c r="G929" s="332">
        <v>228</v>
      </c>
      <c r="H929" s="332">
        <v>1005</v>
      </c>
      <c r="I929" s="332">
        <v>41772</v>
      </c>
      <c r="J929" s="332">
        <v>0</v>
      </c>
      <c r="K929" s="332">
        <v>2.5</v>
      </c>
      <c r="L929" s="332">
        <v>30</v>
      </c>
      <c r="M929" s="332">
        <v>80</v>
      </c>
      <c r="N929" s="496">
        <v>172.3</v>
      </c>
      <c r="O929" s="496">
        <v>20.2</v>
      </c>
      <c r="P929" s="496">
        <v>17.5</v>
      </c>
      <c r="Q929" s="497">
        <v>0.63888888888888895</v>
      </c>
      <c r="R929" s="496"/>
      <c r="S929" s="514">
        <f t="shared" si="63"/>
        <v>8</v>
      </c>
      <c r="T929" s="513">
        <f t="shared" si="59"/>
        <v>60</v>
      </c>
      <c r="U929" s="501" t="str">
        <f t="shared" si="64"/>
        <v/>
      </c>
      <c r="V929" s="503">
        <f t="shared" si="60"/>
        <v>60</v>
      </c>
      <c r="W929" s="514">
        <f t="shared" si="61"/>
        <v>20.2</v>
      </c>
      <c r="X929" s="628">
        <f t="shared" si="62"/>
        <v>60</v>
      </c>
      <c r="AT929" s="254"/>
      <c r="AV929" s="216"/>
      <c r="AW929" s="332"/>
      <c r="AY929" s="255"/>
    </row>
    <row r="930" spans="2:51" x14ac:dyDescent="0.25">
      <c r="B930" s="332">
        <v>12.2</v>
      </c>
      <c r="C930" s="332">
        <v>67</v>
      </c>
      <c r="D930" s="332">
        <v>12.2</v>
      </c>
      <c r="E930" s="332">
        <v>9.6999999999999993</v>
      </c>
      <c r="F930" s="332">
        <v>14.8</v>
      </c>
      <c r="G930" s="332">
        <v>297</v>
      </c>
      <c r="H930" s="332">
        <v>1005.2</v>
      </c>
      <c r="I930" s="332">
        <v>40331</v>
      </c>
      <c r="J930" s="332">
        <v>0</v>
      </c>
      <c r="K930" s="332">
        <v>2.5</v>
      </c>
      <c r="L930" s="332">
        <v>30</v>
      </c>
      <c r="M930" s="332">
        <v>80</v>
      </c>
      <c r="N930" s="496">
        <v>172.3</v>
      </c>
      <c r="O930" s="496">
        <v>20.3</v>
      </c>
      <c r="P930" s="496">
        <v>17.600000000000001</v>
      </c>
      <c r="Q930" s="497">
        <v>0.63958333333333295</v>
      </c>
      <c r="R930" s="496"/>
      <c r="S930" s="514">
        <f t="shared" si="63"/>
        <v>8.1000000000000014</v>
      </c>
      <c r="T930" s="513">
        <f t="shared" si="59"/>
        <v>60</v>
      </c>
      <c r="U930" s="501" t="str">
        <f t="shared" si="64"/>
        <v/>
      </c>
      <c r="V930" s="503">
        <f t="shared" si="60"/>
        <v>60</v>
      </c>
      <c r="W930" s="514">
        <f t="shared" si="61"/>
        <v>20.3</v>
      </c>
      <c r="X930" s="628">
        <f t="shared" si="62"/>
        <v>60</v>
      </c>
      <c r="AT930" s="254"/>
      <c r="AV930" s="216"/>
      <c r="AW930" s="332"/>
      <c r="AY930" s="255"/>
    </row>
    <row r="931" spans="2:51" x14ac:dyDescent="0.25">
      <c r="B931" s="332">
        <v>12.2</v>
      </c>
      <c r="C931" s="332">
        <v>67</v>
      </c>
      <c r="D931" s="332">
        <v>12.2</v>
      </c>
      <c r="E931" s="332">
        <v>9.6999999999999993</v>
      </c>
      <c r="F931" s="332">
        <v>14.8</v>
      </c>
      <c r="G931" s="332">
        <v>233</v>
      </c>
      <c r="H931" s="332">
        <v>1005.1</v>
      </c>
      <c r="I931" s="332">
        <v>37696</v>
      </c>
      <c r="J931" s="332">
        <v>0</v>
      </c>
      <c r="K931" s="332">
        <v>2.5</v>
      </c>
      <c r="L931" s="332">
        <v>30</v>
      </c>
      <c r="M931" s="332">
        <v>80</v>
      </c>
      <c r="N931" s="496">
        <v>172.3</v>
      </c>
      <c r="O931" s="496">
        <v>20.399999999999999</v>
      </c>
      <c r="P931" s="496">
        <v>17.7</v>
      </c>
      <c r="Q931" s="497">
        <v>0.64027777777777795</v>
      </c>
      <c r="R931" s="496"/>
      <c r="S931" s="514">
        <f t="shared" si="63"/>
        <v>8.1999999999999993</v>
      </c>
      <c r="T931" s="513">
        <f t="shared" si="59"/>
        <v>60</v>
      </c>
      <c r="U931" s="501" t="str">
        <f t="shared" si="64"/>
        <v/>
      </c>
      <c r="V931" s="503">
        <f t="shared" si="60"/>
        <v>60</v>
      </c>
      <c r="W931" s="514">
        <f t="shared" si="61"/>
        <v>20.399999999999999</v>
      </c>
      <c r="X931" s="628">
        <f t="shared" si="62"/>
        <v>60</v>
      </c>
      <c r="AT931" s="254"/>
      <c r="AV931" s="216"/>
      <c r="AW931" s="332"/>
      <c r="AY931" s="255"/>
    </row>
    <row r="932" spans="2:51" x14ac:dyDescent="0.25">
      <c r="B932" s="332">
        <v>12.2</v>
      </c>
      <c r="C932" s="332">
        <v>67</v>
      </c>
      <c r="D932" s="332">
        <v>12.2</v>
      </c>
      <c r="E932" s="332">
        <v>6.1</v>
      </c>
      <c r="F932" s="332">
        <v>9.4</v>
      </c>
      <c r="G932" s="332">
        <v>336</v>
      </c>
      <c r="H932" s="332">
        <v>1005.3</v>
      </c>
      <c r="I932" s="332">
        <v>44345</v>
      </c>
      <c r="J932" s="332">
        <v>0</v>
      </c>
      <c r="K932" s="332">
        <v>2.5</v>
      </c>
      <c r="L932" s="332">
        <v>30</v>
      </c>
      <c r="M932" s="332">
        <v>80</v>
      </c>
      <c r="N932" s="496">
        <v>172.3</v>
      </c>
      <c r="O932" s="496">
        <v>20.399999999999999</v>
      </c>
      <c r="P932" s="496">
        <v>17.899999999999999</v>
      </c>
      <c r="Q932" s="497">
        <v>0.64097222222222205</v>
      </c>
      <c r="R932" s="496"/>
      <c r="S932" s="514">
        <f t="shared" si="63"/>
        <v>8.1999999999999993</v>
      </c>
      <c r="T932" s="513">
        <f t="shared" si="59"/>
        <v>60</v>
      </c>
      <c r="U932" s="501" t="str">
        <f t="shared" si="64"/>
        <v/>
      </c>
      <c r="V932" s="503">
        <f t="shared" si="60"/>
        <v>60</v>
      </c>
      <c r="W932" s="514">
        <f t="shared" si="61"/>
        <v>20.399999999999999</v>
      </c>
      <c r="X932" s="628">
        <f t="shared" si="62"/>
        <v>60</v>
      </c>
      <c r="AT932" s="254"/>
      <c r="AV932" s="216"/>
      <c r="AW932" s="332"/>
      <c r="AY932" s="255"/>
    </row>
    <row r="933" spans="2:51" x14ac:dyDescent="0.25">
      <c r="B933" s="332">
        <v>12.2</v>
      </c>
      <c r="C933" s="332">
        <v>67</v>
      </c>
      <c r="D933" s="332">
        <v>12.2</v>
      </c>
      <c r="E933" s="332">
        <v>8.3000000000000007</v>
      </c>
      <c r="F933" s="332">
        <v>11.2</v>
      </c>
      <c r="G933" s="332">
        <v>313</v>
      </c>
      <c r="H933" s="332">
        <v>1005.3</v>
      </c>
      <c r="I933" s="332">
        <v>37975</v>
      </c>
      <c r="J933" s="332">
        <v>0</v>
      </c>
      <c r="K933" s="332">
        <v>2.5</v>
      </c>
      <c r="L933" s="332">
        <v>30</v>
      </c>
      <c r="M933" s="332">
        <v>80</v>
      </c>
      <c r="N933" s="496">
        <v>172.3</v>
      </c>
      <c r="O933" s="496">
        <v>20.399999999999999</v>
      </c>
      <c r="P933" s="496">
        <v>17.899999999999999</v>
      </c>
      <c r="Q933" s="497">
        <v>0.64166666666666705</v>
      </c>
      <c r="R933" s="496"/>
      <c r="S933" s="514">
        <f t="shared" si="63"/>
        <v>8.1999999999999993</v>
      </c>
      <c r="T933" s="513">
        <f t="shared" si="59"/>
        <v>60</v>
      </c>
      <c r="U933" s="501" t="str">
        <f t="shared" si="64"/>
        <v/>
      </c>
      <c r="V933" s="503">
        <f t="shared" si="60"/>
        <v>60</v>
      </c>
      <c r="W933" s="514">
        <f t="shared" si="61"/>
        <v>20.399999999999999</v>
      </c>
      <c r="X933" s="628">
        <f t="shared" si="62"/>
        <v>60</v>
      </c>
      <c r="AT933" s="254"/>
      <c r="AV933" s="216"/>
      <c r="AW933" s="332"/>
      <c r="AY933" s="255"/>
    </row>
    <row r="934" spans="2:51" x14ac:dyDescent="0.25">
      <c r="B934" s="332">
        <v>12.2</v>
      </c>
      <c r="C934" s="332">
        <v>67</v>
      </c>
      <c r="D934" s="332">
        <v>12.2</v>
      </c>
      <c r="E934" s="332">
        <v>6.8</v>
      </c>
      <c r="F934" s="332">
        <v>9.4</v>
      </c>
      <c r="G934" s="332">
        <v>292</v>
      </c>
      <c r="H934" s="332">
        <v>1005.2</v>
      </c>
      <c r="I934" s="332">
        <v>43911</v>
      </c>
      <c r="J934" s="332">
        <v>0</v>
      </c>
      <c r="K934" s="332">
        <v>2.5</v>
      </c>
      <c r="L934" s="332">
        <v>30</v>
      </c>
      <c r="M934" s="332">
        <v>80</v>
      </c>
      <c r="N934" s="496">
        <v>172.3</v>
      </c>
      <c r="O934" s="496">
        <v>20.5</v>
      </c>
      <c r="P934" s="496">
        <v>18</v>
      </c>
      <c r="Q934" s="497">
        <v>0.64236111111111105</v>
      </c>
      <c r="R934" s="496"/>
      <c r="S934" s="514">
        <f t="shared" si="63"/>
        <v>8.3000000000000007</v>
      </c>
      <c r="T934" s="513">
        <f t="shared" si="59"/>
        <v>60</v>
      </c>
      <c r="U934" s="501" t="str">
        <f t="shared" si="64"/>
        <v/>
      </c>
      <c r="V934" s="503">
        <f t="shared" si="60"/>
        <v>60</v>
      </c>
      <c r="W934" s="514">
        <f t="shared" si="61"/>
        <v>20.5</v>
      </c>
      <c r="X934" s="628">
        <f t="shared" si="62"/>
        <v>60</v>
      </c>
      <c r="AT934" s="254"/>
      <c r="AV934" s="216"/>
      <c r="AW934" s="332"/>
      <c r="AY934" s="255"/>
    </row>
    <row r="935" spans="2:51" x14ac:dyDescent="0.25">
      <c r="B935" s="332">
        <v>12.3</v>
      </c>
      <c r="C935" s="332">
        <v>66</v>
      </c>
      <c r="D935" s="332">
        <v>12.3</v>
      </c>
      <c r="E935" s="332">
        <v>9.4</v>
      </c>
      <c r="F935" s="332">
        <v>16.600000000000001</v>
      </c>
      <c r="G935" s="332">
        <v>178</v>
      </c>
      <c r="H935" s="332">
        <v>1005.1</v>
      </c>
      <c r="I935" s="332">
        <v>47709</v>
      </c>
      <c r="J935" s="332">
        <v>0</v>
      </c>
      <c r="K935" s="332">
        <v>2.5</v>
      </c>
      <c r="L935" s="332">
        <v>30</v>
      </c>
      <c r="M935" s="332">
        <v>80</v>
      </c>
      <c r="N935" s="496">
        <v>172.3</v>
      </c>
      <c r="O935" s="496">
        <v>20.5</v>
      </c>
      <c r="P935" s="496">
        <v>18.2</v>
      </c>
      <c r="Q935" s="497">
        <v>0.64305555555555605</v>
      </c>
      <c r="R935" s="496"/>
      <c r="S935" s="514">
        <f t="shared" si="63"/>
        <v>8.1999999999999993</v>
      </c>
      <c r="T935" s="513">
        <f t="shared" si="59"/>
        <v>60</v>
      </c>
      <c r="U935" s="501" t="str">
        <f t="shared" si="64"/>
        <v/>
      </c>
      <c r="V935" s="503">
        <f t="shared" si="60"/>
        <v>60</v>
      </c>
      <c r="W935" s="514">
        <f t="shared" si="61"/>
        <v>20.5</v>
      </c>
      <c r="X935" s="628">
        <f t="shared" si="62"/>
        <v>60</v>
      </c>
      <c r="AT935" s="254"/>
      <c r="AV935" s="216"/>
      <c r="AW935" s="332"/>
      <c r="AY935" s="255"/>
    </row>
    <row r="936" spans="2:51" x14ac:dyDescent="0.25">
      <c r="B936" s="332">
        <v>12.3</v>
      </c>
      <c r="C936" s="332">
        <v>65</v>
      </c>
      <c r="D936" s="332">
        <v>12.3</v>
      </c>
      <c r="E936" s="332">
        <v>10.4</v>
      </c>
      <c r="F936" s="332">
        <v>13</v>
      </c>
      <c r="G936" s="332">
        <v>255</v>
      </c>
      <c r="H936" s="332">
        <v>1005.1</v>
      </c>
      <c r="I936" s="332">
        <v>49398</v>
      </c>
      <c r="J936" s="332">
        <v>0</v>
      </c>
      <c r="K936" s="332">
        <v>2.5</v>
      </c>
      <c r="L936" s="332">
        <v>30</v>
      </c>
      <c r="M936" s="332">
        <v>80</v>
      </c>
      <c r="N936" s="496">
        <v>172.3</v>
      </c>
      <c r="O936" s="496">
        <v>20.6</v>
      </c>
      <c r="P936" s="496">
        <v>18.3</v>
      </c>
      <c r="Q936" s="497">
        <v>0.64375000000000004</v>
      </c>
      <c r="R936" s="496"/>
      <c r="S936" s="514">
        <f t="shared" si="63"/>
        <v>8.3000000000000007</v>
      </c>
      <c r="T936" s="513">
        <f t="shared" si="59"/>
        <v>60</v>
      </c>
      <c r="U936" s="501" t="str">
        <f t="shared" si="64"/>
        <v/>
      </c>
      <c r="V936" s="503">
        <f t="shared" si="60"/>
        <v>60</v>
      </c>
      <c r="W936" s="514">
        <f t="shared" si="61"/>
        <v>20.6</v>
      </c>
      <c r="X936" s="628">
        <f t="shared" si="62"/>
        <v>60</v>
      </c>
      <c r="AT936" s="254"/>
      <c r="AV936" s="216"/>
      <c r="AW936" s="332"/>
      <c r="AY936" s="255"/>
    </row>
    <row r="937" spans="2:51" x14ac:dyDescent="0.25">
      <c r="B937" s="332">
        <v>12.4</v>
      </c>
      <c r="C937" s="332">
        <v>65</v>
      </c>
      <c r="D937" s="332">
        <v>12.4</v>
      </c>
      <c r="E937" s="332">
        <v>5</v>
      </c>
      <c r="F937" s="332">
        <v>7.2</v>
      </c>
      <c r="G937" s="332">
        <v>126</v>
      </c>
      <c r="H937" s="332">
        <v>1005.2</v>
      </c>
      <c r="I937" s="332">
        <v>39959</v>
      </c>
      <c r="J937" s="332">
        <v>0</v>
      </c>
      <c r="K937" s="332">
        <v>2.5</v>
      </c>
      <c r="L937" s="332">
        <v>30</v>
      </c>
      <c r="M937" s="332">
        <v>80</v>
      </c>
      <c r="N937" s="496">
        <v>172.3</v>
      </c>
      <c r="O937" s="496">
        <v>20.7</v>
      </c>
      <c r="P937" s="496">
        <v>18.600000000000001</v>
      </c>
      <c r="Q937" s="497">
        <v>0.64444444444444404</v>
      </c>
      <c r="R937" s="496"/>
      <c r="S937" s="514">
        <f t="shared" si="63"/>
        <v>8.2999999999999989</v>
      </c>
      <c r="T937" s="513">
        <f t="shared" si="59"/>
        <v>60</v>
      </c>
      <c r="U937" s="501" t="str">
        <f t="shared" si="64"/>
        <v/>
      </c>
      <c r="V937" s="503">
        <f t="shared" si="60"/>
        <v>60</v>
      </c>
      <c r="W937" s="514">
        <f t="shared" si="61"/>
        <v>20.7</v>
      </c>
      <c r="X937" s="628">
        <f t="shared" si="62"/>
        <v>60</v>
      </c>
      <c r="AT937" s="254"/>
      <c r="AV937" s="216"/>
      <c r="AW937" s="332"/>
      <c r="AY937" s="255"/>
    </row>
    <row r="938" spans="2:51" x14ac:dyDescent="0.25">
      <c r="B938" s="332">
        <v>12.4</v>
      </c>
      <c r="C938" s="332">
        <v>64</v>
      </c>
      <c r="D938" s="332">
        <v>12.4</v>
      </c>
      <c r="E938" s="332">
        <v>7.6</v>
      </c>
      <c r="F938" s="332">
        <v>9.4</v>
      </c>
      <c r="G938" s="332">
        <v>329</v>
      </c>
      <c r="H938" s="332">
        <v>1005.5</v>
      </c>
      <c r="I938" s="332">
        <v>48468</v>
      </c>
      <c r="J938" s="332">
        <v>0</v>
      </c>
      <c r="K938" s="332">
        <v>2.5</v>
      </c>
      <c r="L938" s="332">
        <v>30</v>
      </c>
      <c r="M938" s="332">
        <v>80</v>
      </c>
      <c r="N938" s="496">
        <v>172.3</v>
      </c>
      <c r="O938" s="496">
        <v>21</v>
      </c>
      <c r="P938" s="496">
        <v>18.8</v>
      </c>
      <c r="Q938" s="497">
        <v>0.64513888888888904</v>
      </c>
      <c r="R938" s="496"/>
      <c r="S938" s="514">
        <f t="shared" si="63"/>
        <v>8.6</v>
      </c>
      <c r="T938" s="513">
        <f t="shared" si="59"/>
        <v>60</v>
      </c>
      <c r="U938" s="501" t="str">
        <f t="shared" si="64"/>
        <v/>
      </c>
      <c r="V938" s="503">
        <f t="shared" si="60"/>
        <v>60</v>
      </c>
      <c r="W938" s="514">
        <f t="shared" si="61"/>
        <v>21</v>
      </c>
      <c r="X938" s="628">
        <f t="shared" si="62"/>
        <v>60</v>
      </c>
      <c r="AT938" s="254"/>
      <c r="AV938" s="216"/>
      <c r="AW938" s="332"/>
      <c r="AY938" s="255"/>
    </row>
    <row r="939" spans="2:51" x14ac:dyDescent="0.25">
      <c r="B939" s="332">
        <v>12.5</v>
      </c>
      <c r="C939" s="332">
        <v>64</v>
      </c>
      <c r="D939" s="332">
        <v>12.5</v>
      </c>
      <c r="E939" s="332">
        <v>7.2</v>
      </c>
      <c r="F939" s="332">
        <v>9.4</v>
      </c>
      <c r="G939" s="332">
        <v>357</v>
      </c>
      <c r="H939" s="332">
        <v>1005.1</v>
      </c>
      <c r="I939" s="332">
        <v>47430</v>
      </c>
      <c r="J939" s="332">
        <v>0</v>
      </c>
      <c r="K939" s="332">
        <v>2.5</v>
      </c>
      <c r="L939" s="332">
        <v>30</v>
      </c>
      <c r="M939" s="332">
        <v>80</v>
      </c>
      <c r="N939" s="496">
        <v>172.3</v>
      </c>
      <c r="O939" s="496">
        <v>21.2</v>
      </c>
      <c r="P939" s="496">
        <v>19</v>
      </c>
      <c r="Q939" s="497">
        <v>0.64583333333333304</v>
      </c>
      <c r="R939" s="496"/>
      <c r="S939" s="514">
        <f t="shared" si="63"/>
        <v>8.6999999999999993</v>
      </c>
      <c r="T939" s="513">
        <f t="shared" si="59"/>
        <v>60</v>
      </c>
      <c r="U939" s="501" t="str">
        <f t="shared" si="64"/>
        <v/>
      </c>
      <c r="V939" s="503">
        <f t="shared" si="60"/>
        <v>60</v>
      </c>
      <c r="W939" s="514">
        <f t="shared" si="61"/>
        <v>21.2</v>
      </c>
      <c r="X939" s="628">
        <f t="shared" si="62"/>
        <v>60</v>
      </c>
      <c r="AT939" s="254"/>
      <c r="AV939" s="216"/>
      <c r="AW939" s="332"/>
      <c r="AY939" s="255"/>
    </row>
    <row r="940" spans="2:51" x14ac:dyDescent="0.25">
      <c r="B940" s="332">
        <v>12.5</v>
      </c>
      <c r="C940" s="332">
        <v>63</v>
      </c>
      <c r="D940" s="332">
        <v>12.5</v>
      </c>
      <c r="E940" s="332">
        <v>8.3000000000000007</v>
      </c>
      <c r="F940" s="332">
        <v>9.4</v>
      </c>
      <c r="G940" s="332">
        <v>143</v>
      </c>
      <c r="H940" s="332">
        <v>1005.3</v>
      </c>
      <c r="I940" s="332">
        <v>39897</v>
      </c>
      <c r="J940" s="332">
        <v>0</v>
      </c>
      <c r="K940" s="332">
        <v>2.5</v>
      </c>
      <c r="L940" s="332">
        <v>30</v>
      </c>
      <c r="M940" s="332">
        <v>80</v>
      </c>
      <c r="N940" s="496">
        <v>172.3</v>
      </c>
      <c r="O940" s="496">
        <v>21.5</v>
      </c>
      <c r="P940" s="496">
        <v>19.2</v>
      </c>
      <c r="Q940" s="497">
        <v>0.64652777777777803</v>
      </c>
      <c r="R940" s="496"/>
      <c r="S940" s="514">
        <f t="shared" si="63"/>
        <v>9</v>
      </c>
      <c r="T940" s="513">
        <f t="shared" si="59"/>
        <v>60</v>
      </c>
      <c r="U940" s="501" t="str">
        <f t="shared" si="64"/>
        <v/>
      </c>
      <c r="V940" s="503">
        <f t="shared" si="60"/>
        <v>60</v>
      </c>
      <c r="W940" s="514">
        <f t="shared" si="61"/>
        <v>21.5</v>
      </c>
      <c r="X940" s="628">
        <f t="shared" si="62"/>
        <v>60</v>
      </c>
      <c r="AT940" s="254"/>
      <c r="AV940" s="216"/>
      <c r="AW940" s="332"/>
      <c r="AY940" s="255"/>
    </row>
    <row r="941" spans="2:51" x14ac:dyDescent="0.25">
      <c r="B941" s="332">
        <v>12.5</v>
      </c>
      <c r="C941" s="332">
        <v>63</v>
      </c>
      <c r="D941" s="332">
        <v>12.5</v>
      </c>
      <c r="E941" s="332">
        <v>8.3000000000000007</v>
      </c>
      <c r="F941" s="332">
        <v>14.8</v>
      </c>
      <c r="G941" s="332">
        <v>340</v>
      </c>
      <c r="H941" s="332">
        <v>1005</v>
      </c>
      <c r="I941" s="332">
        <v>45012</v>
      </c>
      <c r="J941" s="332">
        <v>0</v>
      </c>
      <c r="K941" s="332">
        <v>2.5</v>
      </c>
      <c r="L941" s="332">
        <v>30</v>
      </c>
      <c r="M941" s="332">
        <v>80</v>
      </c>
      <c r="N941" s="496">
        <v>172.3</v>
      </c>
      <c r="O941" s="496">
        <v>21.6</v>
      </c>
      <c r="P941" s="496">
        <v>19.399999999999999</v>
      </c>
      <c r="Q941" s="497">
        <v>0.64722222222222203</v>
      </c>
      <c r="R941" s="496"/>
      <c r="S941" s="514">
        <f t="shared" si="63"/>
        <v>9.1000000000000014</v>
      </c>
      <c r="T941" s="513">
        <f t="shared" si="59"/>
        <v>60</v>
      </c>
      <c r="U941" s="501" t="str">
        <f t="shared" si="64"/>
        <v/>
      </c>
      <c r="V941" s="503">
        <f t="shared" si="60"/>
        <v>60</v>
      </c>
      <c r="W941" s="514">
        <f t="shared" si="61"/>
        <v>21.6</v>
      </c>
      <c r="X941" s="628">
        <f t="shared" si="62"/>
        <v>60</v>
      </c>
      <c r="AT941" s="254"/>
      <c r="AV941" s="216"/>
      <c r="AW941" s="332"/>
      <c r="AY941" s="255"/>
    </row>
    <row r="942" spans="2:51" x14ac:dyDescent="0.25">
      <c r="B942" s="332">
        <v>12.5</v>
      </c>
      <c r="C942" s="332">
        <v>62</v>
      </c>
      <c r="D942" s="332">
        <v>12.5</v>
      </c>
      <c r="E942" s="332">
        <v>7.6</v>
      </c>
      <c r="F942" s="332">
        <v>13</v>
      </c>
      <c r="G942" s="332">
        <v>306</v>
      </c>
      <c r="H942" s="332">
        <v>1005.3</v>
      </c>
      <c r="I942" s="332">
        <v>44454</v>
      </c>
      <c r="J942" s="332">
        <v>0</v>
      </c>
      <c r="K942" s="332">
        <v>2.5</v>
      </c>
      <c r="L942" s="332">
        <v>30</v>
      </c>
      <c r="M942" s="332">
        <v>80</v>
      </c>
      <c r="N942" s="496">
        <v>172.3</v>
      </c>
      <c r="O942" s="496">
        <v>21.7</v>
      </c>
      <c r="P942" s="496">
        <v>19.5</v>
      </c>
      <c r="Q942" s="497">
        <v>0.64791666666666703</v>
      </c>
      <c r="R942" s="496"/>
      <c r="S942" s="514">
        <f t="shared" si="63"/>
        <v>9.1999999999999993</v>
      </c>
      <c r="T942" s="513">
        <f t="shared" si="59"/>
        <v>60</v>
      </c>
      <c r="U942" s="501" t="str">
        <f t="shared" si="64"/>
        <v/>
      </c>
      <c r="V942" s="503">
        <f t="shared" si="60"/>
        <v>60</v>
      </c>
      <c r="W942" s="514">
        <f t="shared" si="61"/>
        <v>21.7</v>
      </c>
      <c r="X942" s="628">
        <f t="shared" si="62"/>
        <v>60</v>
      </c>
      <c r="AT942" s="254"/>
      <c r="AV942" s="216"/>
      <c r="AW942" s="332"/>
      <c r="AY942" s="255"/>
    </row>
    <row r="943" spans="2:51" x14ac:dyDescent="0.25">
      <c r="B943" s="332">
        <v>12.4</v>
      </c>
      <c r="C943" s="332">
        <v>61</v>
      </c>
      <c r="D943" s="332">
        <v>12.4</v>
      </c>
      <c r="E943" s="332">
        <v>11.2</v>
      </c>
      <c r="F943" s="332">
        <v>13</v>
      </c>
      <c r="G943" s="332">
        <v>283</v>
      </c>
      <c r="H943" s="332">
        <v>1005.2</v>
      </c>
      <c r="I943" s="332">
        <v>36983</v>
      </c>
      <c r="J943" s="332">
        <v>0</v>
      </c>
      <c r="K943" s="332">
        <v>2.5</v>
      </c>
      <c r="L943" s="332">
        <v>30</v>
      </c>
      <c r="M943" s="332">
        <v>80</v>
      </c>
      <c r="N943" s="496">
        <v>172.3</v>
      </c>
      <c r="O943" s="496">
        <v>21.8</v>
      </c>
      <c r="P943" s="496">
        <v>19.5</v>
      </c>
      <c r="Q943" s="497">
        <v>0.64861111111111103</v>
      </c>
      <c r="R943" s="496"/>
      <c r="S943" s="514">
        <f t="shared" si="63"/>
        <v>9.4</v>
      </c>
      <c r="T943" s="513">
        <f t="shared" si="59"/>
        <v>60</v>
      </c>
      <c r="U943" s="501" t="str">
        <f t="shared" si="64"/>
        <v/>
      </c>
      <c r="V943" s="503">
        <f t="shared" si="60"/>
        <v>60</v>
      </c>
      <c r="W943" s="514">
        <f t="shared" si="61"/>
        <v>21.8</v>
      </c>
      <c r="X943" s="628">
        <f t="shared" si="62"/>
        <v>60</v>
      </c>
      <c r="AT943" s="254"/>
      <c r="AV943" s="216"/>
      <c r="AW943" s="332"/>
      <c r="AY943" s="255"/>
    </row>
    <row r="944" spans="2:51" x14ac:dyDescent="0.25">
      <c r="B944" s="332">
        <v>12.3</v>
      </c>
      <c r="C944" s="332">
        <v>61</v>
      </c>
      <c r="D944" s="332">
        <v>12.3</v>
      </c>
      <c r="E944" s="332">
        <v>5.8</v>
      </c>
      <c r="F944" s="332">
        <v>13</v>
      </c>
      <c r="G944" s="332">
        <v>21</v>
      </c>
      <c r="H944" s="332">
        <v>1005.2</v>
      </c>
      <c r="I944" s="332">
        <v>34627</v>
      </c>
      <c r="J944" s="332">
        <v>0</v>
      </c>
      <c r="K944" s="332">
        <v>2.5</v>
      </c>
      <c r="L944" s="332">
        <v>30</v>
      </c>
      <c r="M944" s="332">
        <v>80</v>
      </c>
      <c r="N944" s="496">
        <v>172.3</v>
      </c>
      <c r="O944" s="496">
        <v>21.8</v>
      </c>
      <c r="P944" s="496">
        <v>19.600000000000001</v>
      </c>
      <c r="Q944" s="497">
        <v>0.64930555555555602</v>
      </c>
      <c r="R944" s="496"/>
      <c r="S944" s="514">
        <f t="shared" si="63"/>
        <v>9.5</v>
      </c>
      <c r="T944" s="513">
        <f t="shared" si="59"/>
        <v>60</v>
      </c>
      <c r="U944" s="501" t="str">
        <f t="shared" si="64"/>
        <v/>
      </c>
      <c r="V944" s="503">
        <f t="shared" si="60"/>
        <v>60</v>
      </c>
      <c r="W944" s="514">
        <f t="shared" si="61"/>
        <v>21.8</v>
      </c>
      <c r="X944" s="628">
        <f t="shared" si="62"/>
        <v>60</v>
      </c>
      <c r="AT944" s="254"/>
      <c r="AV944" s="216"/>
      <c r="AW944" s="332"/>
      <c r="AY944" s="255"/>
    </row>
    <row r="945" spans="2:51" x14ac:dyDescent="0.25">
      <c r="B945" s="332">
        <v>12.3</v>
      </c>
      <c r="C945" s="332">
        <v>60</v>
      </c>
      <c r="D945" s="332">
        <v>12.3</v>
      </c>
      <c r="E945" s="332">
        <v>6.5</v>
      </c>
      <c r="F945" s="332">
        <v>11.2</v>
      </c>
      <c r="G945" s="332">
        <v>251</v>
      </c>
      <c r="H945" s="332">
        <v>1005.3</v>
      </c>
      <c r="I945" s="332">
        <v>41044</v>
      </c>
      <c r="J945" s="332">
        <v>0</v>
      </c>
      <c r="K945" s="332">
        <v>2.5</v>
      </c>
      <c r="L945" s="332">
        <v>30</v>
      </c>
      <c r="M945" s="332">
        <v>80</v>
      </c>
      <c r="N945" s="496">
        <v>172.3</v>
      </c>
      <c r="O945" s="496">
        <v>21.7</v>
      </c>
      <c r="P945" s="496">
        <v>19.600000000000001</v>
      </c>
      <c r="Q945" s="497">
        <v>0.65</v>
      </c>
      <c r="R945" s="496"/>
      <c r="S945" s="514">
        <f t="shared" si="63"/>
        <v>9.3999999999999986</v>
      </c>
      <c r="T945" s="513">
        <f t="shared" si="59"/>
        <v>60</v>
      </c>
      <c r="U945" s="501" t="str">
        <f t="shared" si="64"/>
        <v/>
      </c>
      <c r="V945" s="503">
        <f t="shared" si="60"/>
        <v>60</v>
      </c>
      <c r="W945" s="514">
        <f t="shared" si="61"/>
        <v>21.7</v>
      </c>
      <c r="X945" s="628">
        <f t="shared" si="62"/>
        <v>60</v>
      </c>
      <c r="AT945" s="254"/>
      <c r="AV945" s="216"/>
      <c r="AW945" s="332"/>
      <c r="AY945" s="255"/>
    </row>
    <row r="946" spans="2:51" x14ac:dyDescent="0.25">
      <c r="B946" s="332">
        <v>12.3</v>
      </c>
      <c r="C946" s="332">
        <v>60</v>
      </c>
      <c r="D946" s="332">
        <v>12.3</v>
      </c>
      <c r="E946" s="332">
        <v>6.5</v>
      </c>
      <c r="F946" s="332">
        <v>11.2</v>
      </c>
      <c r="G946" s="332">
        <v>245</v>
      </c>
      <c r="H946" s="332">
        <v>1005.3</v>
      </c>
      <c r="I946" s="332">
        <v>39184</v>
      </c>
      <c r="J946" s="332">
        <v>0</v>
      </c>
      <c r="K946" s="332">
        <v>2.5</v>
      </c>
      <c r="L946" s="332">
        <v>30</v>
      </c>
      <c r="M946" s="332">
        <v>80</v>
      </c>
      <c r="N946" s="496">
        <v>172.3</v>
      </c>
      <c r="O946" s="496">
        <v>21.6</v>
      </c>
      <c r="P946" s="496">
        <v>19.5</v>
      </c>
      <c r="Q946" s="497">
        <v>0.65069444444444402</v>
      </c>
      <c r="R946" s="496"/>
      <c r="S946" s="514">
        <f t="shared" si="63"/>
        <v>9.3000000000000007</v>
      </c>
      <c r="T946" s="513">
        <f t="shared" ref="T946:T1009" si="65">IF(I946&gt;4000,60,"")</f>
        <v>60</v>
      </c>
      <c r="U946" s="501" t="str">
        <f t="shared" si="64"/>
        <v/>
      </c>
      <c r="V946" s="503">
        <f t="shared" ref="V946:V1009" si="66">IF(O946&gt;B946+2,60,"")</f>
        <v>60</v>
      </c>
      <c r="W946" s="514">
        <f t="shared" ref="W946:W1009" si="67">MAX(O946:P946)</f>
        <v>21.6</v>
      </c>
      <c r="X946" s="628">
        <f t="shared" ref="X946:X1009" si="68">IF(W946&gt;B946+3,60,"")</f>
        <v>60</v>
      </c>
      <c r="AT946" s="254"/>
      <c r="AV946" s="216"/>
      <c r="AW946" s="332"/>
      <c r="AY946" s="255"/>
    </row>
    <row r="947" spans="2:51" x14ac:dyDescent="0.25">
      <c r="B947" s="332">
        <v>12.3</v>
      </c>
      <c r="C947" s="332">
        <v>60</v>
      </c>
      <c r="D947" s="332">
        <v>12.3</v>
      </c>
      <c r="E947" s="332">
        <v>7.2</v>
      </c>
      <c r="F947" s="332">
        <v>11.2</v>
      </c>
      <c r="G947" s="332">
        <v>353</v>
      </c>
      <c r="H947" s="332">
        <v>1005.1</v>
      </c>
      <c r="I947" s="332">
        <v>36921</v>
      </c>
      <c r="J947" s="332">
        <v>0</v>
      </c>
      <c r="K947" s="332">
        <v>2.5</v>
      </c>
      <c r="L947" s="332">
        <v>30</v>
      </c>
      <c r="M947" s="332">
        <v>80</v>
      </c>
      <c r="N947" s="496">
        <v>172.3</v>
      </c>
      <c r="O947" s="496">
        <v>21.7</v>
      </c>
      <c r="P947" s="496">
        <v>19.600000000000001</v>
      </c>
      <c r="Q947" s="497">
        <v>0.65138888888888902</v>
      </c>
      <c r="R947" s="496"/>
      <c r="S947" s="514">
        <f t="shared" si="63"/>
        <v>9.3999999999999986</v>
      </c>
      <c r="T947" s="513">
        <f t="shared" si="65"/>
        <v>60</v>
      </c>
      <c r="U947" s="501" t="str">
        <f t="shared" si="64"/>
        <v/>
      </c>
      <c r="V947" s="503">
        <f t="shared" si="66"/>
        <v>60</v>
      </c>
      <c r="W947" s="514">
        <f t="shared" si="67"/>
        <v>21.7</v>
      </c>
      <c r="X947" s="628">
        <f t="shared" si="68"/>
        <v>60</v>
      </c>
      <c r="AT947" s="254"/>
      <c r="AV947" s="216"/>
      <c r="AW947" s="332"/>
      <c r="AY947" s="255"/>
    </row>
    <row r="948" spans="2:51" x14ac:dyDescent="0.25">
      <c r="B948" s="332">
        <v>12.3</v>
      </c>
      <c r="C948" s="332">
        <v>60</v>
      </c>
      <c r="D948" s="332">
        <v>12.3</v>
      </c>
      <c r="E948" s="332">
        <v>9.6999999999999993</v>
      </c>
      <c r="F948" s="332">
        <v>11.2</v>
      </c>
      <c r="G948" s="332">
        <v>280</v>
      </c>
      <c r="H948" s="332">
        <v>1005.4</v>
      </c>
      <c r="I948" s="332">
        <v>31108</v>
      </c>
      <c r="J948" s="332">
        <v>0</v>
      </c>
      <c r="K948" s="332">
        <v>2.5</v>
      </c>
      <c r="L948" s="332">
        <v>30</v>
      </c>
      <c r="M948" s="332">
        <v>80</v>
      </c>
      <c r="N948" s="496">
        <v>172.3</v>
      </c>
      <c r="O948" s="496">
        <v>21.7</v>
      </c>
      <c r="P948" s="496">
        <v>19.7</v>
      </c>
      <c r="Q948" s="497">
        <v>0.65208333333333302</v>
      </c>
      <c r="R948" s="496"/>
      <c r="S948" s="514">
        <f t="shared" si="63"/>
        <v>9.3999999999999986</v>
      </c>
      <c r="T948" s="513">
        <f t="shared" si="65"/>
        <v>60</v>
      </c>
      <c r="U948" s="501" t="str">
        <f t="shared" si="64"/>
        <v/>
      </c>
      <c r="V948" s="503">
        <f t="shared" si="66"/>
        <v>60</v>
      </c>
      <c r="W948" s="514">
        <f t="shared" si="67"/>
        <v>21.7</v>
      </c>
      <c r="X948" s="628">
        <f t="shared" si="68"/>
        <v>60</v>
      </c>
      <c r="AT948" s="254"/>
      <c r="AV948" s="216"/>
      <c r="AW948" s="332"/>
      <c r="AY948" s="255"/>
    </row>
    <row r="949" spans="2:51" x14ac:dyDescent="0.25">
      <c r="B949" s="332">
        <v>12.3</v>
      </c>
      <c r="C949" s="332">
        <v>61</v>
      </c>
      <c r="D949" s="332">
        <v>12.3</v>
      </c>
      <c r="E949" s="332">
        <v>4.7</v>
      </c>
      <c r="F949" s="332">
        <v>5.4</v>
      </c>
      <c r="G949" s="332">
        <v>230</v>
      </c>
      <c r="H949" s="332">
        <v>1005.2</v>
      </c>
      <c r="I949" s="332">
        <v>24722</v>
      </c>
      <c r="J949" s="332">
        <v>0</v>
      </c>
      <c r="K949" s="332">
        <v>2.5</v>
      </c>
      <c r="L949" s="332">
        <v>30</v>
      </c>
      <c r="M949" s="332">
        <v>80</v>
      </c>
      <c r="N949" s="496">
        <v>172.3</v>
      </c>
      <c r="O949" s="496">
        <v>21.7</v>
      </c>
      <c r="P949" s="496">
        <v>19.7</v>
      </c>
      <c r="Q949" s="497">
        <v>0.65277777777777801</v>
      </c>
      <c r="R949" s="496"/>
      <c r="S949" s="514">
        <f t="shared" si="63"/>
        <v>9.3999999999999986</v>
      </c>
      <c r="T949" s="513">
        <f t="shared" si="65"/>
        <v>60</v>
      </c>
      <c r="U949" s="501" t="str">
        <f t="shared" si="64"/>
        <v/>
      </c>
      <c r="V949" s="503">
        <f t="shared" si="66"/>
        <v>60</v>
      </c>
      <c r="W949" s="514">
        <f t="shared" si="67"/>
        <v>21.7</v>
      </c>
      <c r="X949" s="628">
        <f t="shared" si="68"/>
        <v>60</v>
      </c>
      <c r="AT949" s="254"/>
      <c r="AV949" s="216"/>
      <c r="AW949" s="332"/>
      <c r="AY949" s="255"/>
    </row>
    <row r="950" spans="2:51" x14ac:dyDescent="0.25">
      <c r="B950" s="332">
        <v>12.3</v>
      </c>
      <c r="C950" s="332">
        <v>62</v>
      </c>
      <c r="D950" s="332">
        <v>12.3</v>
      </c>
      <c r="E950" s="332">
        <v>7.6</v>
      </c>
      <c r="F950" s="332">
        <v>9.4</v>
      </c>
      <c r="G950" s="332">
        <v>317</v>
      </c>
      <c r="H950" s="332">
        <v>1005.2</v>
      </c>
      <c r="I950" s="332">
        <v>29171</v>
      </c>
      <c r="J950" s="332">
        <v>0</v>
      </c>
      <c r="K950" s="332">
        <v>2.5</v>
      </c>
      <c r="L950" s="332">
        <v>30</v>
      </c>
      <c r="M950" s="332">
        <v>80</v>
      </c>
      <c r="N950" s="496">
        <v>172.3</v>
      </c>
      <c r="O950" s="496">
        <v>21.6</v>
      </c>
      <c r="P950" s="496">
        <v>19.600000000000001</v>
      </c>
      <c r="Q950" s="497">
        <v>0.65347222222222201</v>
      </c>
      <c r="R950" s="496"/>
      <c r="S950" s="514">
        <f t="shared" si="63"/>
        <v>9.3000000000000007</v>
      </c>
      <c r="T950" s="513">
        <f t="shared" si="65"/>
        <v>60</v>
      </c>
      <c r="U950" s="501" t="str">
        <f t="shared" si="64"/>
        <v/>
      </c>
      <c r="V950" s="503">
        <f t="shared" si="66"/>
        <v>60</v>
      </c>
      <c r="W950" s="514">
        <f t="shared" si="67"/>
        <v>21.6</v>
      </c>
      <c r="X950" s="628">
        <f t="shared" si="68"/>
        <v>60</v>
      </c>
      <c r="AT950" s="254"/>
      <c r="AV950" s="216"/>
      <c r="AW950" s="332"/>
      <c r="AY950" s="255"/>
    </row>
    <row r="951" spans="2:51" x14ac:dyDescent="0.25">
      <c r="B951" s="332">
        <v>12.3</v>
      </c>
      <c r="C951" s="332">
        <v>62</v>
      </c>
      <c r="D951" s="332">
        <v>12.3</v>
      </c>
      <c r="E951" s="332">
        <v>6.5</v>
      </c>
      <c r="F951" s="332">
        <v>9.4</v>
      </c>
      <c r="G951" s="332">
        <v>321</v>
      </c>
      <c r="H951" s="332">
        <v>1005.3</v>
      </c>
      <c r="I951" s="332">
        <v>36874</v>
      </c>
      <c r="J951" s="332">
        <v>0</v>
      </c>
      <c r="K951" s="332">
        <v>2.5</v>
      </c>
      <c r="L951" s="332">
        <v>30</v>
      </c>
      <c r="M951" s="332">
        <v>80</v>
      </c>
      <c r="N951" s="496">
        <v>172.3</v>
      </c>
      <c r="O951" s="496">
        <v>21.4</v>
      </c>
      <c r="P951" s="496">
        <v>19.5</v>
      </c>
      <c r="Q951" s="497">
        <v>0.65416666666666701</v>
      </c>
      <c r="R951" s="496"/>
      <c r="S951" s="514">
        <f t="shared" si="63"/>
        <v>9.0999999999999979</v>
      </c>
      <c r="T951" s="513">
        <f t="shared" si="65"/>
        <v>60</v>
      </c>
      <c r="U951" s="501" t="str">
        <f t="shared" si="64"/>
        <v/>
      </c>
      <c r="V951" s="503">
        <f t="shared" si="66"/>
        <v>60</v>
      </c>
      <c r="W951" s="514">
        <f t="shared" si="67"/>
        <v>21.4</v>
      </c>
      <c r="X951" s="628">
        <f t="shared" si="68"/>
        <v>60</v>
      </c>
      <c r="AT951" s="254"/>
      <c r="AV951" s="216"/>
      <c r="AW951" s="332"/>
      <c r="AY951" s="255"/>
    </row>
    <row r="952" spans="2:51" x14ac:dyDescent="0.25">
      <c r="B952" s="332">
        <v>12.3</v>
      </c>
      <c r="C952" s="332">
        <v>64</v>
      </c>
      <c r="D952" s="332">
        <v>12.3</v>
      </c>
      <c r="E952" s="332">
        <v>1.4</v>
      </c>
      <c r="F952" s="332">
        <v>3.6</v>
      </c>
      <c r="G952" s="332">
        <v>38</v>
      </c>
      <c r="H952" s="332">
        <v>1005.1</v>
      </c>
      <c r="I952" s="332">
        <v>30225</v>
      </c>
      <c r="J952" s="332">
        <v>0</v>
      </c>
      <c r="K952" s="332">
        <v>2.5</v>
      </c>
      <c r="L952" s="332">
        <v>30</v>
      </c>
      <c r="M952" s="332">
        <v>80</v>
      </c>
      <c r="N952" s="496">
        <v>172.3</v>
      </c>
      <c r="O952" s="496">
        <v>21.3</v>
      </c>
      <c r="P952" s="496">
        <v>19.399999999999999</v>
      </c>
      <c r="Q952" s="497">
        <v>0.65486111111111101</v>
      </c>
      <c r="R952" s="496"/>
      <c r="S952" s="514">
        <f t="shared" si="63"/>
        <v>9</v>
      </c>
      <c r="T952" s="513">
        <f t="shared" si="65"/>
        <v>60</v>
      </c>
      <c r="U952" s="501" t="str">
        <f t="shared" si="64"/>
        <v/>
      </c>
      <c r="V952" s="503">
        <f t="shared" si="66"/>
        <v>60</v>
      </c>
      <c r="W952" s="514">
        <f t="shared" si="67"/>
        <v>21.3</v>
      </c>
      <c r="X952" s="628">
        <f t="shared" si="68"/>
        <v>60</v>
      </c>
      <c r="AT952" s="254"/>
      <c r="AV952" s="216"/>
      <c r="AW952" s="332"/>
      <c r="AY952" s="255"/>
    </row>
    <row r="953" spans="2:51" x14ac:dyDescent="0.25">
      <c r="B953" s="332">
        <v>12.3</v>
      </c>
      <c r="C953" s="332">
        <v>62</v>
      </c>
      <c r="D953" s="332">
        <v>12.3</v>
      </c>
      <c r="E953" s="332">
        <v>4.7</v>
      </c>
      <c r="F953" s="332">
        <v>7.2</v>
      </c>
      <c r="G953" s="332">
        <v>32</v>
      </c>
      <c r="H953" s="332">
        <v>1005.3</v>
      </c>
      <c r="I953" s="332">
        <v>32860</v>
      </c>
      <c r="J953" s="332">
        <v>0</v>
      </c>
      <c r="K953" s="332">
        <v>2.5</v>
      </c>
      <c r="L953" s="332">
        <v>30</v>
      </c>
      <c r="M953" s="332">
        <v>80</v>
      </c>
      <c r="N953" s="496">
        <v>172.3</v>
      </c>
      <c r="O953" s="496">
        <v>21.2</v>
      </c>
      <c r="P953" s="496">
        <v>19.399999999999999</v>
      </c>
      <c r="Q953" s="497">
        <v>0.655555555555556</v>
      </c>
      <c r="R953" s="496"/>
      <c r="S953" s="514">
        <f t="shared" si="63"/>
        <v>8.8999999999999986</v>
      </c>
      <c r="T953" s="513">
        <f t="shared" si="65"/>
        <v>60</v>
      </c>
      <c r="U953" s="501" t="str">
        <f t="shared" si="64"/>
        <v/>
      </c>
      <c r="V953" s="503">
        <f t="shared" si="66"/>
        <v>60</v>
      </c>
      <c r="W953" s="514">
        <f t="shared" si="67"/>
        <v>21.2</v>
      </c>
      <c r="X953" s="628">
        <f t="shared" si="68"/>
        <v>60</v>
      </c>
      <c r="AT953" s="254"/>
      <c r="AV953" s="216"/>
      <c r="AW953" s="332"/>
      <c r="AY953" s="255"/>
    </row>
    <row r="954" spans="2:51" x14ac:dyDescent="0.25">
      <c r="B954" s="332">
        <v>12.3</v>
      </c>
      <c r="C954" s="332">
        <v>62</v>
      </c>
      <c r="D954" s="332">
        <v>12.3</v>
      </c>
      <c r="E954" s="332">
        <v>4.3</v>
      </c>
      <c r="F954" s="332">
        <v>7.2</v>
      </c>
      <c r="G954" s="332">
        <v>298</v>
      </c>
      <c r="H954" s="332">
        <v>1005.2</v>
      </c>
      <c r="I954" s="332">
        <v>35836</v>
      </c>
      <c r="J954" s="332">
        <v>0</v>
      </c>
      <c r="K954" s="332">
        <v>2.5</v>
      </c>
      <c r="L954" s="332">
        <v>30</v>
      </c>
      <c r="M954" s="332">
        <v>80</v>
      </c>
      <c r="N954" s="496">
        <v>172.3</v>
      </c>
      <c r="O954" s="496">
        <v>21.1</v>
      </c>
      <c r="P954" s="496">
        <v>19.3</v>
      </c>
      <c r="Q954" s="497">
        <v>0.65625</v>
      </c>
      <c r="R954" s="496"/>
      <c r="S954" s="514">
        <f t="shared" si="63"/>
        <v>8.8000000000000007</v>
      </c>
      <c r="T954" s="513">
        <f t="shared" si="65"/>
        <v>60</v>
      </c>
      <c r="U954" s="501" t="str">
        <f t="shared" si="64"/>
        <v/>
      </c>
      <c r="V954" s="503">
        <f t="shared" si="66"/>
        <v>60</v>
      </c>
      <c r="W954" s="514">
        <f t="shared" si="67"/>
        <v>21.1</v>
      </c>
      <c r="X954" s="628">
        <f t="shared" si="68"/>
        <v>60</v>
      </c>
      <c r="AT954" s="254"/>
      <c r="AV954" s="216"/>
      <c r="AW954" s="332"/>
      <c r="AY954" s="255"/>
    </row>
    <row r="955" spans="2:51" x14ac:dyDescent="0.25">
      <c r="B955" s="332">
        <v>12.3</v>
      </c>
      <c r="C955" s="332">
        <v>62</v>
      </c>
      <c r="D955" s="332">
        <v>12.3</v>
      </c>
      <c r="E955" s="332">
        <v>4.7</v>
      </c>
      <c r="F955" s="332">
        <v>7.2</v>
      </c>
      <c r="G955" s="332">
        <v>318</v>
      </c>
      <c r="H955" s="332">
        <v>1005.2</v>
      </c>
      <c r="I955" s="332">
        <v>45399</v>
      </c>
      <c r="J955" s="332">
        <v>0</v>
      </c>
      <c r="K955" s="332">
        <v>2.5</v>
      </c>
      <c r="L955" s="332">
        <v>30</v>
      </c>
      <c r="M955" s="332">
        <v>80</v>
      </c>
      <c r="N955" s="496">
        <v>172.3</v>
      </c>
      <c r="O955" s="496">
        <v>21</v>
      </c>
      <c r="P955" s="496">
        <v>19.3</v>
      </c>
      <c r="Q955" s="497">
        <v>0.656944444444444</v>
      </c>
      <c r="R955" s="496"/>
      <c r="S955" s="514">
        <f t="shared" si="63"/>
        <v>8.6999999999999993</v>
      </c>
      <c r="T955" s="513">
        <f t="shared" si="65"/>
        <v>60</v>
      </c>
      <c r="U955" s="501" t="str">
        <f t="shared" si="64"/>
        <v/>
      </c>
      <c r="V955" s="503">
        <f t="shared" si="66"/>
        <v>60</v>
      </c>
      <c r="W955" s="514">
        <f t="shared" si="67"/>
        <v>21</v>
      </c>
      <c r="X955" s="628">
        <f t="shared" si="68"/>
        <v>60</v>
      </c>
      <c r="AT955" s="254"/>
      <c r="AV955" s="216"/>
      <c r="AW955" s="332"/>
      <c r="AY955" s="255"/>
    </row>
    <row r="956" spans="2:51" x14ac:dyDescent="0.25">
      <c r="B956" s="332">
        <v>12.3</v>
      </c>
      <c r="C956" s="332">
        <v>62</v>
      </c>
      <c r="D956" s="332">
        <v>12.3</v>
      </c>
      <c r="E956" s="332">
        <v>5</v>
      </c>
      <c r="F956" s="332">
        <v>5.4</v>
      </c>
      <c r="G956" s="332">
        <v>322</v>
      </c>
      <c r="H956" s="332">
        <v>1005.3</v>
      </c>
      <c r="I956" s="332">
        <v>42749</v>
      </c>
      <c r="J956" s="332">
        <v>0</v>
      </c>
      <c r="K956" s="332">
        <v>2.5</v>
      </c>
      <c r="L956" s="332">
        <v>30</v>
      </c>
      <c r="M956" s="332">
        <v>80</v>
      </c>
      <c r="N956" s="496">
        <v>172.3</v>
      </c>
      <c r="O956" s="496">
        <v>21</v>
      </c>
      <c r="P956" s="496">
        <v>19.3</v>
      </c>
      <c r="Q956" s="497">
        <v>0.65763888888888899</v>
      </c>
      <c r="R956" s="496"/>
      <c r="S956" s="514">
        <f t="shared" si="63"/>
        <v>8.6999999999999993</v>
      </c>
      <c r="T956" s="513">
        <f t="shared" si="65"/>
        <v>60</v>
      </c>
      <c r="U956" s="501" t="str">
        <f t="shared" si="64"/>
        <v/>
      </c>
      <c r="V956" s="503">
        <f t="shared" si="66"/>
        <v>60</v>
      </c>
      <c r="W956" s="514">
        <f t="shared" si="67"/>
        <v>21</v>
      </c>
      <c r="X956" s="628">
        <f t="shared" si="68"/>
        <v>60</v>
      </c>
      <c r="AT956" s="254"/>
      <c r="AV956" s="216"/>
      <c r="AW956" s="332"/>
      <c r="AY956" s="255"/>
    </row>
    <row r="957" spans="2:51" x14ac:dyDescent="0.25">
      <c r="B957" s="332">
        <v>12.4</v>
      </c>
      <c r="C957" s="332">
        <v>61</v>
      </c>
      <c r="D957" s="332">
        <v>12.4</v>
      </c>
      <c r="E957" s="332">
        <v>9.4</v>
      </c>
      <c r="F957" s="332">
        <v>11.2</v>
      </c>
      <c r="G957" s="332">
        <v>341</v>
      </c>
      <c r="H957" s="332">
        <v>1005.1</v>
      </c>
      <c r="I957" s="332">
        <v>44733</v>
      </c>
      <c r="J957" s="332">
        <v>0</v>
      </c>
      <c r="K957" s="332">
        <v>2.5</v>
      </c>
      <c r="L957" s="332">
        <v>30</v>
      </c>
      <c r="M957" s="332">
        <v>80</v>
      </c>
      <c r="N957" s="496">
        <v>172.3</v>
      </c>
      <c r="O957" s="496">
        <v>21.1</v>
      </c>
      <c r="P957" s="496">
        <v>19.3</v>
      </c>
      <c r="Q957" s="497">
        <v>0.65833333333333299</v>
      </c>
      <c r="R957" s="496"/>
      <c r="S957" s="514">
        <f t="shared" si="63"/>
        <v>8.7000000000000011</v>
      </c>
      <c r="T957" s="513">
        <f t="shared" si="65"/>
        <v>60</v>
      </c>
      <c r="U957" s="501" t="str">
        <f t="shared" si="64"/>
        <v/>
      </c>
      <c r="V957" s="503">
        <f t="shared" si="66"/>
        <v>60</v>
      </c>
      <c r="W957" s="514">
        <f t="shared" si="67"/>
        <v>21.1</v>
      </c>
      <c r="X957" s="628">
        <f t="shared" si="68"/>
        <v>60</v>
      </c>
      <c r="AT957" s="254"/>
      <c r="AV957" s="216"/>
      <c r="AW957" s="332"/>
      <c r="AY957" s="255"/>
    </row>
    <row r="958" spans="2:51" x14ac:dyDescent="0.25">
      <c r="B958" s="332">
        <v>12.4</v>
      </c>
      <c r="C958" s="332">
        <v>62</v>
      </c>
      <c r="D958" s="332">
        <v>12.4</v>
      </c>
      <c r="E958" s="332">
        <v>2.2000000000000002</v>
      </c>
      <c r="F958" s="332">
        <v>5.4</v>
      </c>
      <c r="G958" s="332">
        <v>27</v>
      </c>
      <c r="H958" s="332">
        <v>1005.2</v>
      </c>
      <c r="I958" s="332">
        <v>44841</v>
      </c>
      <c r="J958" s="332">
        <v>0</v>
      </c>
      <c r="K958" s="332">
        <v>2.5</v>
      </c>
      <c r="L958" s="332">
        <v>30</v>
      </c>
      <c r="M958" s="332">
        <v>80</v>
      </c>
      <c r="N958" s="496">
        <v>172.3</v>
      </c>
      <c r="O958" s="496">
        <v>21.2</v>
      </c>
      <c r="P958" s="496">
        <v>19.5</v>
      </c>
      <c r="Q958" s="497">
        <v>0.65902777777777799</v>
      </c>
      <c r="R958" s="496"/>
      <c r="S958" s="514">
        <f t="shared" si="63"/>
        <v>8.7999999999999989</v>
      </c>
      <c r="T958" s="513">
        <f t="shared" si="65"/>
        <v>60</v>
      </c>
      <c r="U958" s="501" t="str">
        <f t="shared" si="64"/>
        <v/>
      </c>
      <c r="V958" s="503">
        <f t="shared" si="66"/>
        <v>60</v>
      </c>
      <c r="W958" s="514">
        <f t="shared" si="67"/>
        <v>21.2</v>
      </c>
      <c r="X958" s="628">
        <f t="shared" si="68"/>
        <v>60</v>
      </c>
      <c r="AT958" s="254"/>
      <c r="AV958" s="216"/>
      <c r="AW958" s="332"/>
      <c r="AY958" s="255"/>
    </row>
    <row r="959" spans="2:51" x14ac:dyDescent="0.25">
      <c r="B959" s="332">
        <v>12.4</v>
      </c>
      <c r="C959" s="332">
        <v>60</v>
      </c>
      <c r="D959" s="332">
        <v>12.4</v>
      </c>
      <c r="E959" s="332">
        <v>3.6</v>
      </c>
      <c r="F959" s="332">
        <v>5.4</v>
      </c>
      <c r="G959" s="332">
        <v>316</v>
      </c>
      <c r="H959" s="332">
        <v>1005.2</v>
      </c>
      <c r="I959" s="332">
        <v>39897</v>
      </c>
      <c r="J959" s="332">
        <v>0</v>
      </c>
      <c r="K959" s="332">
        <v>2.5</v>
      </c>
      <c r="L959" s="332">
        <v>30</v>
      </c>
      <c r="M959" s="332">
        <v>80</v>
      </c>
      <c r="N959" s="496">
        <v>172.3</v>
      </c>
      <c r="O959" s="496">
        <v>21.4</v>
      </c>
      <c r="P959" s="496">
        <v>19.7</v>
      </c>
      <c r="Q959" s="497">
        <v>0.65972222222222199</v>
      </c>
      <c r="R959" s="496"/>
      <c r="S959" s="514">
        <f t="shared" si="63"/>
        <v>8.9999999999999982</v>
      </c>
      <c r="T959" s="513">
        <f t="shared" si="65"/>
        <v>60</v>
      </c>
      <c r="U959" s="501" t="str">
        <f t="shared" si="64"/>
        <v/>
      </c>
      <c r="V959" s="503">
        <f t="shared" si="66"/>
        <v>60</v>
      </c>
      <c r="W959" s="514">
        <f t="shared" si="67"/>
        <v>21.4</v>
      </c>
      <c r="X959" s="628">
        <f t="shared" si="68"/>
        <v>60</v>
      </c>
      <c r="AT959" s="254"/>
      <c r="AV959" s="216"/>
      <c r="AW959" s="332"/>
      <c r="AY959" s="255"/>
    </row>
    <row r="960" spans="2:51" x14ac:dyDescent="0.25">
      <c r="B960" s="332">
        <v>12.5</v>
      </c>
      <c r="C960" s="332">
        <v>61</v>
      </c>
      <c r="D960" s="332">
        <v>12.5</v>
      </c>
      <c r="E960" s="332">
        <v>6.5</v>
      </c>
      <c r="F960" s="332">
        <v>9.4</v>
      </c>
      <c r="G960" s="332">
        <v>355</v>
      </c>
      <c r="H960" s="332">
        <v>1004.9</v>
      </c>
      <c r="I960" s="332">
        <v>41648</v>
      </c>
      <c r="J960" s="332">
        <v>0</v>
      </c>
      <c r="K960" s="332">
        <v>2.5</v>
      </c>
      <c r="L960" s="332">
        <v>30</v>
      </c>
      <c r="M960" s="332">
        <v>80</v>
      </c>
      <c r="N960" s="496">
        <v>172.3</v>
      </c>
      <c r="O960" s="496">
        <v>21.6</v>
      </c>
      <c r="P960" s="496">
        <v>19.899999999999999</v>
      </c>
      <c r="Q960" s="497">
        <v>0.66041666666666698</v>
      </c>
      <c r="R960" s="496"/>
      <c r="S960" s="514">
        <f t="shared" si="63"/>
        <v>9.1000000000000014</v>
      </c>
      <c r="T960" s="513">
        <f t="shared" si="65"/>
        <v>60</v>
      </c>
      <c r="U960" s="501" t="str">
        <f t="shared" si="64"/>
        <v/>
      </c>
      <c r="V960" s="503">
        <f t="shared" si="66"/>
        <v>60</v>
      </c>
      <c r="W960" s="514">
        <f t="shared" si="67"/>
        <v>21.6</v>
      </c>
      <c r="X960" s="628">
        <f t="shared" si="68"/>
        <v>60</v>
      </c>
      <c r="AT960" s="254"/>
      <c r="AV960" s="216"/>
      <c r="AW960" s="332"/>
      <c r="AY960" s="255"/>
    </row>
    <row r="961" spans="2:51" x14ac:dyDescent="0.25">
      <c r="B961" s="332">
        <v>12.4</v>
      </c>
      <c r="C961" s="332">
        <v>61</v>
      </c>
      <c r="D961" s="332">
        <v>12.4</v>
      </c>
      <c r="E961" s="332">
        <v>5.8</v>
      </c>
      <c r="F961" s="332">
        <v>7.2</v>
      </c>
      <c r="G961" s="332">
        <v>274</v>
      </c>
      <c r="H961" s="332">
        <v>1005.3</v>
      </c>
      <c r="I961" s="332">
        <v>41989</v>
      </c>
      <c r="J961" s="332">
        <v>0</v>
      </c>
      <c r="K961" s="332">
        <v>2.5</v>
      </c>
      <c r="L961" s="332">
        <v>30</v>
      </c>
      <c r="M961" s="332">
        <v>80</v>
      </c>
      <c r="N961" s="496">
        <v>172.3</v>
      </c>
      <c r="O961" s="496">
        <v>21.7</v>
      </c>
      <c r="P961" s="496">
        <v>20.100000000000001</v>
      </c>
      <c r="Q961" s="497">
        <v>0.66111111111111098</v>
      </c>
      <c r="R961" s="496"/>
      <c r="S961" s="514">
        <f t="shared" si="63"/>
        <v>9.2999999999999989</v>
      </c>
      <c r="T961" s="513">
        <f t="shared" si="65"/>
        <v>60</v>
      </c>
      <c r="U961" s="501" t="str">
        <f t="shared" si="64"/>
        <v/>
      </c>
      <c r="V961" s="503">
        <f t="shared" si="66"/>
        <v>60</v>
      </c>
      <c r="W961" s="514">
        <f t="shared" si="67"/>
        <v>21.7</v>
      </c>
      <c r="X961" s="628">
        <f t="shared" si="68"/>
        <v>60</v>
      </c>
      <c r="AT961" s="254"/>
      <c r="AV961" s="216"/>
      <c r="AW961" s="332"/>
      <c r="AY961" s="255"/>
    </row>
    <row r="962" spans="2:51" x14ac:dyDescent="0.25">
      <c r="B962" s="332">
        <v>12.4</v>
      </c>
      <c r="C962" s="332">
        <v>61</v>
      </c>
      <c r="D962" s="332">
        <v>12.4</v>
      </c>
      <c r="E962" s="332">
        <v>2.9</v>
      </c>
      <c r="F962" s="332">
        <v>3.6</v>
      </c>
      <c r="G962" s="332">
        <v>332</v>
      </c>
      <c r="H962" s="332">
        <v>1005.2</v>
      </c>
      <c r="I962" s="332">
        <v>31263</v>
      </c>
      <c r="J962" s="332">
        <v>0</v>
      </c>
      <c r="K962" s="332">
        <v>2.5</v>
      </c>
      <c r="L962" s="332">
        <v>30</v>
      </c>
      <c r="M962" s="332">
        <v>80</v>
      </c>
      <c r="N962" s="496">
        <v>172.3</v>
      </c>
      <c r="O962" s="496">
        <v>21.8</v>
      </c>
      <c r="P962" s="496">
        <v>20.3</v>
      </c>
      <c r="Q962" s="497">
        <v>0.66180555555555598</v>
      </c>
      <c r="R962" s="496"/>
      <c r="S962" s="514">
        <f t="shared" si="63"/>
        <v>9.4</v>
      </c>
      <c r="T962" s="513">
        <f t="shared" si="65"/>
        <v>60</v>
      </c>
      <c r="U962" s="501" t="str">
        <f t="shared" si="64"/>
        <v/>
      </c>
      <c r="V962" s="503">
        <f t="shared" si="66"/>
        <v>60</v>
      </c>
      <c r="W962" s="514">
        <f t="shared" si="67"/>
        <v>21.8</v>
      </c>
      <c r="X962" s="628">
        <f t="shared" si="68"/>
        <v>60</v>
      </c>
      <c r="AT962" s="254"/>
      <c r="AV962" s="216"/>
      <c r="AW962" s="332"/>
      <c r="AY962" s="255"/>
    </row>
    <row r="963" spans="2:51" x14ac:dyDescent="0.25">
      <c r="B963" s="332">
        <v>12.4</v>
      </c>
      <c r="C963" s="332">
        <v>61</v>
      </c>
      <c r="D963" s="332">
        <v>12.4</v>
      </c>
      <c r="E963" s="332">
        <v>4.7</v>
      </c>
      <c r="F963" s="332">
        <v>5.4</v>
      </c>
      <c r="G963" s="332">
        <v>232</v>
      </c>
      <c r="H963" s="332">
        <v>1005.1</v>
      </c>
      <c r="I963" s="332">
        <v>27590</v>
      </c>
      <c r="J963" s="332">
        <v>0</v>
      </c>
      <c r="K963" s="332">
        <v>2.5</v>
      </c>
      <c r="L963" s="332">
        <v>30</v>
      </c>
      <c r="M963" s="332">
        <v>80</v>
      </c>
      <c r="N963" s="496">
        <v>172.3</v>
      </c>
      <c r="O963" s="496">
        <v>22</v>
      </c>
      <c r="P963" s="496">
        <v>20.5</v>
      </c>
      <c r="Q963" s="497">
        <v>0.66249999999999998</v>
      </c>
      <c r="R963" s="496"/>
      <c r="S963" s="514">
        <f t="shared" si="63"/>
        <v>9.6</v>
      </c>
      <c r="T963" s="513">
        <f t="shared" si="65"/>
        <v>60</v>
      </c>
      <c r="U963" s="501" t="str">
        <f t="shared" si="64"/>
        <v/>
      </c>
      <c r="V963" s="503">
        <f t="shared" si="66"/>
        <v>60</v>
      </c>
      <c r="W963" s="514">
        <f t="shared" si="67"/>
        <v>22</v>
      </c>
      <c r="X963" s="628">
        <f t="shared" si="68"/>
        <v>60</v>
      </c>
      <c r="AT963" s="254"/>
      <c r="AV963" s="216"/>
      <c r="AW963" s="332"/>
      <c r="AY963" s="255"/>
    </row>
    <row r="964" spans="2:51" x14ac:dyDescent="0.25">
      <c r="B964" s="332">
        <v>12.4</v>
      </c>
      <c r="C964" s="332">
        <v>61</v>
      </c>
      <c r="D964" s="332">
        <v>12.4</v>
      </c>
      <c r="E964" s="332">
        <v>6.5</v>
      </c>
      <c r="F964" s="332">
        <v>9.4</v>
      </c>
      <c r="G964" s="332">
        <v>153</v>
      </c>
      <c r="H964" s="332">
        <v>1005.2</v>
      </c>
      <c r="I964" s="332">
        <v>28086</v>
      </c>
      <c r="J964" s="332">
        <v>0</v>
      </c>
      <c r="K964" s="332">
        <v>2.5</v>
      </c>
      <c r="L964" s="332">
        <v>30</v>
      </c>
      <c r="M964" s="332">
        <v>80</v>
      </c>
      <c r="N964" s="496">
        <v>172.3</v>
      </c>
      <c r="O964" s="496">
        <v>22</v>
      </c>
      <c r="P964" s="496">
        <v>20.7</v>
      </c>
      <c r="Q964" s="497">
        <v>0.66319444444444398</v>
      </c>
      <c r="R964" s="496"/>
      <c r="S964" s="514">
        <f t="shared" si="63"/>
        <v>9.6</v>
      </c>
      <c r="T964" s="513">
        <f t="shared" si="65"/>
        <v>60</v>
      </c>
      <c r="U964" s="501" t="str">
        <f t="shared" si="64"/>
        <v/>
      </c>
      <c r="V964" s="503">
        <f t="shared" si="66"/>
        <v>60</v>
      </c>
      <c r="W964" s="514">
        <f t="shared" si="67"/>
        <v>22</v>
      </c>
      <c r="X964" s="628">
        <f t="shared" si="68"/>
        <v>60</v>
      </c>
      <c r="AT964" s="254"/>
      <c r="AV964" s="216"/>
      <c r="AW964" s="332"/>
      <c r="AY964" s="255"/>
    </row>
    <row r="965" spans="2:51" x14ac:dyDescent="0.25">
      <c r="B965" s="332">
        <v>12.4</v>
      </c>
      <c r="C965" s="332">
        <v>60</v>
      </c>
      <c r="D965" s="332">
        <v>12.4</v>
      </c>
      <c r="E965" s="332">
        <v>4</v>
      </c>
      <c r="F965" s="332">
        <v>7.2</v>
      </c>
      <c r="G965" s="332">
        <v>51</v>
      </c>
      <c r="H965" s="332">
        <v>1005.3</v>
      </c>
      <c r="I965" s="332">
        <v>25544</v>
      </c>
      <c r="J965" s="332">
        <v>0</v>
      </c>
      <c r="K965" s="332">
        <v>2.5</v>
      </c>
      <c r="L965" s="332">
        <v>30</v>
      </c>
      <c r="M965" s="332">
        <v>80</v>
      </c>
      <c r="N965" s="496">
        <v>172.3</v>
      </c>
      <c r="O965" s="496">
        <v>21.9</v>
      </c>
      <c r="P965" s="496">
        <v>20.8</v>
      </c>
      <c r="Q965" s="497">
        <v>0.66388888888888897</v>
      </c>
      <c r="R965" s="496"/>
      <c r="S965" s="514">
        <f t="shared" si="63"/>
        <v>9.4999999999999982</v>
      </c>
      <c r="T965" s="513">
        <f t="shared" si="65"/>
        <v>60</v>
      </c>
      <c r="U965" s="501" t="str">
        <f t="shared" si="64"/>
        <v/>
      </c>
      <c r="V965" s="503">
        <f t="shared" si="66"/>
        <v>60</v>
      </c>
      <c r="W965" s="514">
        <f t="shared" si="67"/>
        <v>21.9</v>
      </c>
      <c r="X965" s="628">
        <f t="shared" si="68"/>
        <v>60</v>
      </c>
      <c r="AT965" s="254"/>
      <c r="AV965" s="216"/>
      <c r="AW965" s="332"/>
      <c r="AY965" s="255"/>
    </row>
    <row r="966" spans="2:51" x14ac:dyDescent="0.25">
      <c r="B966" s="332">
        <v>12.4</v>
      </c>
      <c r="C966" s="332">
        <v>62</v>
      </c>
      <c r="D966" s="332">
        <v>12.4</v>
      </c>
      <c r="E966" s="332">
        <v>1.4</v>
      </c>
      <c r="F966" s="332">
        <v>1.8</v>
      </c>
      <c r="G966" s="332">
        <v>9</v>
      </c>
      <c r="H966" s="332">
        <v>1005.3</v>
      </c>
      <c r="I966" s="332">
        <v>18352</v>
      </c>
      <c r="J966" s="332">
        <v>0</v>
      </c>
      <c r="K966" s="332">
        <v>2.5</v>
      </c>
      <c r="L966" s="332">
        <v>30</v>
      </c>
      <c r="M966" s="332">
        <v>80</v>
      </c>
      <c r="N966" s="496">
        <v>172.3</v>
      </c>
      <c r="O966" s="496">
        <v>21.8</v>
      </c>
      <c r="P966" s="496">
        <v>20.8</v>
      </c>
      <c r="Q966" s="497">
        <v>0.66458333333333297</v>
      </c>
      <c r="R966" s="496"/>
      <c r="S966" s="514">
        <f t="shared" si="63"/>
        <v>9.4</v>
      </c>
      <c r="T966" s="513">
        <f t="shared" si="65"/>
        <v>60</v>
      </c>
      <c r="U966" s="501" t="str">
        <f t="shared" si="64"/>
        <v/>
      </c>
      <c r="V966" s="503">
        <f t="shared" si="66"/>
        <v>60</v>
      </c>
      <c r="W966" s="514">
        <f t="shared" si="67"/>
        <v>21.8</v>
      </c>
      <c r="X966" s="628">
        <f t="shared" si="68"/>
        <v>60</v>
      </c>
      <c r="AT966" s="254"/>
      <c r="AV966" s="216"/>
      <c r="AW966" s="332"/>
      <c r="AY966" s="255"/>
    </row>
    <row r="967" spans="2:51" x14ac:dyDescent="0.25">
      <c r="B967" s="332">
        <v>12.3</v>
      </c>
      <c r="C967" s="332">
        <v>62</v>
      </c>
      <c r="D967" s="332">
        <v>12.3</v>
      </c>
      <c r="E967" s="332">
        <v>6.5</v>
      </c>
      <c r="F967" s="332">
        <v>9.4</v>
      </c>
      <c r="G967" s="332">
        <v>314</v>
      </c>
      <c r="H967" s="332">
        <v>1005.1</v>
      </c>
      <c r="I967" s="332">
        <v>25714</v>
      </c>
      <c r="J967" s="332">
        <v>0</v>
      </c>
      <c r="K967" s="332">
        <v>2.5</v>
      </c>
      <c r="L967" s="332">
        <v>30</v>
      </c>
      <c r="M967" s="332">
        <v>80</v>
      </c>
      <c r="N967" s="496">
        <v>172.3</v>
      </c>
      <c r="O967" s="496">
        <v>21.7</v>
      </c>
      <c r="P967" s="496">
        <v>20.8</v>
      </c>
      <c r="Q967" s="497">
        <v>0.66527777777777797</v>
      </c>
      <c r="R967" s="496"/>
      <c r="S967" s="514">
        <f t="shared" si="63"/>
        <v>9.3999999999999986</v>
      </c>
      <c r="T967" s="513">
        <f t="shared" si="65"/>
        <v>60</v>
      </c>
      <c r="U967" s="501" t="str">
        <f t="shared" si="64"/>
        <v/>
      </c>
      <c r="V967" s="503">
        <f t="shared" si="66"/>
        <v>60</v>
      </c>
      <c r="W967" s="514">
        <f t="shared" si="67"/>
        <v>21.7</v>
      </c>
      <c r="X967" s="628">
        <f t="shared" si="68"/>
        <v>60</v>
      </c>
      <c r="AT967" s="254"/>
      <c r="AV967" s="216"/>
      <c r="AW967" s="332"/>
      <c r="AY967" s="255"/>
    </row>
    <row r="968" spans="2:51" x14ac:dyDescent="0.25">
      <c r="B968" s="332">
        <v>12.3</v>
      </c>
      <c r="C968" s="332">
        <v>62</v>
      </c>
      <c r="D968" s="332">
        <v>12.3</v>
      </c>
      <c r="E968" s="332">
        <v>11.5</v>
      </c>
      <c r="F968" s="332">
        <v>14.8</v>
      </c>
      <c r="G968" s="332">
        <v>246</v>
      </c>
      <c r="H968" s="332">
        <v>1005.1</v>
      </c>
      <c r="I968" s="332">
        <v>24614</v>
      </c>
      <c r="J968" s="332">
        <v>0</v>
      </c>
      <c r="K968" s="332">
        <v>2.5</v>
      </c>
      <c r="L968" s="332">
        <v>30</v>
      </c>
      <c r="M968" s="332">
        <v>80</v>
      </c>
      <c r="N968" s="496">
        <v>172.3</v>
      </c>
      <c r="O968" s="496">
        <v>21.5</v>
      </c>
      <c r="P968" s="496">
        <v>20.6</v>
      </c>
      <c r="Q968" s="497">
        <v>0.66597222222222197</v>
      </c>
      <c r="R968" s="496"/>
      <c r="S968" s="514">
        <f t="shared" si="63"/>
        <v>9.1999999999999993</v>
      </c>
      <c r="T968" s="513">
        <f t="shared" si="65"/>
        <v>60</v>
      </c>
      <c r="U968" s="501" t="str">
        <f t="shared" si="64"/>
        <v/>
      </c>
      <c r="V968" s="503">
        <f t="shared" si="66"/>
        <v>60</v>
      </c>
      <c r="W968" s="514">
        <f t="shared" si="67"/>
        <v>21.5</v>
      </c>
      <c r="X968" s="628">
        <f t="shared" si="68"/>
        <v>60</v>
      </c>
      <c r="AT968" s="254"/>
      <c r="AV968" s="216"/>
      <c r="AW968" s="332"/>
      <c r="AY968" s="255"/>
    </row>
    <row r="969" spans="2:51" x14ac:dyDescent="0.25">
      <c r="B969" s="332">
        <v>12.2</v>
      </c>
      <c r="C969" s="332">
        <v>62</v>
      </c>
      <c r="D969" s="332">
        <v>12.2</v>
      </c>
      <c r="E969" s="332">
        <v>4.3</v>
      </c>
      <c r="F969" s="332">
        <v>5.4</v>
      </c>
      <c r="G969" s="332">
        <v>311</v>
      </c>
      <c r="H969" s="332">
        <v>1005.3</v>
      </c>
      <c r="I969" s="332">
        <v>28690</v>
      </c>
      <c r="J969" s="332">
        <v>0</v>
      </c>
      <c r="K969" s="332">
        <v>2.5</v>
      </c>
      <c r="L969" s="332">
        <v>30</v>
      </c>
      <c r="M969" s="332">
        <v>80</v>
      </c>
      <c r="N969" s="496">
        <v>172.3</v>
      </c>
      <c r="O969" s="496">
        <v>21.2</v>
      </c>
      <c r="P969" s="496">
        <v>20.5</v>
      </c>
      <c r="Q969" s="497">
        <v>0.66666666666666696</v>
      </c>
      <c r="R969" s="496"/>
      <c r="S969" s="514">
        <f t="shared" ref="S969:S1032" si="69">O969-B969</f>
        <v>9</v>
      </c>
      <c r="T969" s="513">
        <f t="shared" si="65"/>
        <v>60</v>
      </c>
      <c r="U969" s="501" t="str">
        <f t="shared" si="64"/>
        <v/>
      </c>
      <c r="V969" s="503">
        <f t="shared" si="66"/>
        <v>60</v>
      </c>
      <c r="W969" s="514">
        <f t="shared" si="67"/>
        <v>21.2</v>
      </c>
      <c r="X969" s="628">
        <f t="shared" si="68"/>
        <v>60</v>
      </c>
      <c r="AT969" s="254"/>
      <c r="AV969" s="216"/>
      <c r="AW969" s="332"/>
      <c r="AY969" s="255"/>
    </row>
    <row r="970" spans="2:51" x14ac:dyDescent="0.25">
      <c r="B970" s="332">
        <v>12.1</v>
      </c>
      <c r="C970" s="332">
        <v>62</v>
      </c>
      <c r="D970" s="332">
        <v>12.1</v>
      </c>
      <c r="E970" s="332">
        <v>3.6</v>
      </c>
      <c r="F970" s="332">
        <v>3.6</v>
      </c>
      <c r="G970" s="332">
        <v>311</v>
      </c>
      <c r="H970" s="332">
        <v>1005</v>
      </c>
      <c r="I970" s="332">
        <v>27202</v>
      </c>
      <c r="J970" s="332">
        <v>0</v>
      </c>
      <c r="K970" s="332">
        <v>2.5</v>
      </c>
      <c r="L970" s="332">
        <v>30</v>
      </c>
      <c r="M970" s="332">
        <v>80</v>
      </c>
      <c r="N970" s="496">
        <v>172.3</v>
      </c>
      <c r="O970" s="496">
        <v>21</v>
      </c>
      <c r="P970" s="496">
        <v>20.2</v>
      </c>
      <c r="Q970" s="497">
        <v>0.66736111111111096</v>
      </c>
      <c r="R970" s="496"/>
      <c r="S970" s="514">
        <f t="shared" si="69"/>
        <v>8.9</v>
      </c>
      <c r="T970" s="513">
        <f t="shared" si="65"/>
        <v>60</v>
      </c>
      <c r="U970" s="501" t="str">
        <f t="shared" si="64"/>
        <v/>
      </c>
      <c r="V970" s="503">
        <f t="shared" si="66"/>
        <v>60</v>
      </c>
      <c r="W970" s="514">
        <f t="shared" si="67"/>
        <v>21</v>
      </c>
      <c r="X970" s="628">
        <f t="shared" si="68"/>
        <v>60</v>
      </c>
      <c r="AT970" s="254"/>
      <c r="AV970" s="216"/>
      <c r="AW970" s="332"/>
      <c r="AY970" s="255"/>
    </row>
    <row r="971" spans="2:51" x14ac:dyDescent="0.25">
      <c r="B971" s="332">
        <v>12.1</v>
      </c>
      <c r="C971" s="332">
        <v>63</v>
      </c>
      <c r="D971" s="332">
        <v>12.1</v>
      </c>
      <c r="E971" s="332">
        <v>6.5</v>
      </c>
      <c r="F971" s="332">
        <v>11.2</v>
      </c>
      <c r="G971" s="332">
        <v>294</v>
      </c>
      <c r="H971" s="332">
        <v>1005.3</v>
      </c>
      <c r="I971" s="332">
        <v>19127</v>
      </c>
      <c r="J971" s="332">
        <v>0</v>
      </c>
      <c r="K971" s="332">
        <v>2.5</v>
      </c>
      <c r="L971" s="332">
        <v>30</v>
      </c>
      <c r="M971" s="332">
        <v>80</v>
      </c>
      <c r="N971" s="496">
        <v>172.3</v>
      </c>
      <c r="O971" s="496">
        <v>20.7</v>
      </c>
      <c r="P971" s="496">
        <v>20</v>
      </c>
      <c r="Q971" s="497">
        <v>0.66805555555555596</v>
      </c>
      <c r="R971" s="496"/>
      <c r="S971" s="514">
        <f t="shared" si="69"/>
        <v>8.6</v>
      </c>
      <c r="T971" s="513">
        <f t="shared" si="65"/>
        <v>60</v>
      </c>
      <c r="U971" s="501" t="str">
        <f t="shared" ref="U971:U1034" si="70">IF(J971&gt;0,60,"")</f>
        <v/>
      </c>
      <c r="V971" s="503">
        <f t="shared" si="66"/>
        <v>60</v>
      </c>
      <c r="W971" s="514">
        <f t="shared" si="67"/>
        <v>20.7</v>
      </c>
      <c r="X971" s="628">
        <f t="shared" si="68"/>
        <v>60</v>
      </c>
      <c r="AT971" s="254"/>
      <c r="AV971" s="216"/>
      <c r="AW971" s="332"/>
      <c r="AY971" s="255"/>
    </row>
    <row r="972" spans="2:51" x14ac:dyDescent="0.25">
      <c r="B972" s="332">
        <v>12.1</v>
      </c>
      <c r="C972" s="332">
        <v>63</v>
      </c>
      <c r="D972" s="332">
        <v>12.1</v>
      </c>
      <c r="E972" s="332">
        <v>9</v>
      </c>
      <c r="F972" s="332">
        <v>11.2</v>
      </c>
      <c r="G972" s="332">
        <v>241</v>
      </c>
      <c r="H972" s="332">
        <v>1005.3</v>
      </c>
      <c r="I972" s="332">
        <v>15500</v>
      </c>
      <c r="J972" s="332">
        <v>0</v>
      </c>
      <c r="K972" s="332">
        <v>2.5</v>
      </c>
      <c r="L972" s="332">
        <v>30</v>
      </c>
      <c r="M972" s="332">
        <v>80</v>
      </c>
      <c r="N972" s="496">
        <v>172.3</v>
      </c>
      <c r="O972" s="496">
        <v>20.399999999999999</v>
      </c>
      <c r="P972" s="496">
        <v>19.8</v>
      </c>
      <c r="Q972" s="497">
        <v>0.66874999999999996</v>
      </c>
      <c r="R972" s="496"/>
      <c r="S972" s="514">
        <f t="shared" si="69"/>
        <v>8.2999999999999989</v>
      </c>
      <c r="T972" s="513">
        <f t="shared" si="65"/>
        <v>60</v>
      </c>
      <c r="U972" s="501" t="str">
        <f t="shared" si="70"/>
        <v/>
      </c>
      <c r="V972" s="503">
        <f t="shared" si="66"/>
        <v>60</v>
      </c>
      <c r="W972" s="514">
        <f t="shared" si="67"/>
        <v>20.399999999999999</v>
      </c>
      <c r="X972" s="628">
        <f t="shared" si="68"/>
        <v>60</v>
      </c>
      <c r="AT972" s="254"/>
      <c r="AV972" s="216"/>
      <c r="AW972" s="332"/>
      <c r="AY972" s="255"/>
    </row>
    <row r="973" spans="2:51" x14ac:dyDescent="0.25">
      <c r="B973" s="332">
        <v>12</v>
      </c>
      <c r="C973" s="332">
        <v>64</v>
      </c>
      <c r="D973" s="332">
        <v>12</v>
      </c>
      <c r="E973" s="332">
        <v>7.2</v>
      </c>
      <c r="F973" s="332">
        <v>9.4</v>
      </c>
      <c r="G973" s="332">
        <v>223</v>
      </c>
      <c r="H973" s="332">
        <v>1005.4</v>
      </c>
      <c r="I973" s="332">
        <v>13671</v>
      </c>
      <c r="J973" s="332">
        <v>0</v>
      </c>
      <c r="K973" s="332">
        <v>2.5</v>
      </c>
      <c r="L973" s="332">
        <v>30</v>
      </c>
      <c r="M973" s="332">
        <v>80</v>
      </c>
      <c r="N973" s="496">
        <v>172.3</v>
      </c>
      <c r="O973" s="496">
        <v>20.100000000000001</v>
      </c>
      <c r="P973" s="496">
        <v>19.5</v>
      </c>
      <c r="Q973" s="497">
        <v>0.66944444444444495</v>
      </c>
      <c r="R973" s="496"/>
      <c r="S973" s="514">
        <f t="shared" si="69"/>
        <v>8.1000000000000014</v>
      </c>
      <c r="T973" s="513">
        <f t="shared" si="65"/>
        <v>60</v>
      </c>
      <c r="U973" s="501" t="str">
        <f t="shared" si="70"/>
        <v/>
      </c>
      <c r="V973" s="503">
        <f t="shared" si="66"/>
        <v>60</v>
      </c>
      <c r="W973" s="514">
        <f t="shared" si="67"/>
        <v>20.100000000000001</v>
      </c>
      <c r="X973" s="628">
        <f t="shared" si="68"/>
        <v>60</v>
      </c>
      <c r="AT973" s="254"/>
      <c r="AV973" s="216"/>
      <c r="AW973" s="332"/>
      <c r="AY973" s="255"/>
    </row>
    <row r="974" spans="2:51" x14ac:dyDescent="0.25">
      <c r="B974" s="332">
        <v>11.9</v>
      </c>
      <c r="C974" s="332">
        <v>65</v>
      </c>
      <c r="D974" s="332">
        <v>11.9</v>
      </c>
      <c r="E974" s="332">
        <v>3.6</v>
      </c>
      <c r="F974" s="332">
        <v>7.2</v>
      </c>
      <c r="G974" s="332">
        <v>284</v>
      </c>
      <c r="H974" s="332">
        <v>1005.6</v>
      </c>
      <c r="I974" s="332">
        <v>12958</v>
      </c>
      <c r="J974" s="332">
        <v>0</v>
      </c>
      <c r="K974" s="332">
        <v>2.5</v>
      </c>
      <c r="L974" s="332">
        <v>30</v>
      </c>
      <c r="M974" s="332">
        <v>80</v>
      </c>
      <c r="N974" s="496">
        <v>172.3</v>
      </c>
      <c r="O974" s="496">
        <v>19.7</v>
      </c>
      <c r="P974" s="496">
        <v>19.2</v>
      </c>
      <c r="Q974" s="497">
        <v>0.67013888888888895</v>
      </c>
      <c r="R974" s="496"/>
      <c r="S974" s="514">
        <f t="shared" si="69"/>
        <v>7.7999999999999989</v>
      </c>
      <c r="T974" s="513">
        <f t="shared" si="65"/>
        <v>60</v>
      </c>
      <c r="U974" s="501" t="str">
        <f t="shared" si="70"/>
        <v/>
      </c>
      <c r="V974" s="503">
        <f t="shared" si="66"/>
        <v>60</v>
      </c>
      <c r="W974" s="514">
        <f t="shared" si="67"/>
        <v>19.7</v>
      </c>
      <c r="X974" s="628">
        <f t="shared" si="68"/>
        <v>60</v>
      </c>
      <c r="AT974" s="254"/>
      <c r="AV974" s="216"/>
      <c r="AW974" s="332"/>
      <c r="AY974" s="255"/>
    </row>
    <row r="975" spans="2:51" x14ac:dyDescent="0.25">
      <c r="B975" s="332">
        <v>11.9</v>
      </c>
      <c r="C975" s="332">
        <v>63</v>
      </c>
      <c r="D975" s="332">
        <v>11.9</v>
      </c>
      <c r="E975" s="332">
        <v>5.4</v>
      </c>
      <c r="F975" s="332">
        <v>9.4</v>
      </c>
      <c r="G975" s="332">
        <v>335</v>
      </c>
      <c r="H975" s="332">
        <v>1005.4</v>
      </c>
      <c r="I975" s="332">
        <v>12632</v>
      </c>
      <c r="J975" s="332">
        <v>0</v>
      </c>
      <c r="K975" s="332">
        <v>2.5</v>
      </c>
      <c r="L975" s="332">
        <v>30</v>
      </c>
      <c r="M975" s="332">
        <v>80</v>
      </c>
      <c r="N975" s="496">
        <v>172.3</v>
      </c>
      <c r="O975" s="496">
        <v>19.3</v>
      </c>
      <c r="P975" s="496">
        <v>18.8</v>
      </c>
      <c r="Q975" s="497">
        <v>0.67083333333333295</v>
      </c>
      <c r="R975" s="496"/>
      <c r="S975" s="514">
        <f t="shared" si="69"/>
        <v>7.4</v>
      </c>
      <c r="T975" s="513">
        <f t="shared" si="65"/>
        <v>60</v>
      </c>
      <c r="U975" s="501" t="str">
        <f t="shared" si="70"/>
        <v/>
      </c>
      <c r="V975" s="503">
        <f t="shared" si="66"/>
        <v>60</v>
      </c>
      <c r="W975" s="514">
        <f t="shared" si="67"/>
        <v>19.3</v>
      </c>
      <c r="X975" s="628">
        <f t="shared" si="68"/>
        <v>60</v>
      </c>
      <c r="AT975" s="254"/>
      <c r="AV975" s="216"/>
      <c r="AW975" s="332"/>
      <c r="AY975" s="255"/>
    </row>
    <row r="976" spans="2:51" x14ac:dyDescent="0.25">
      <c r="B976" s="332">
        <v>11.8</v>
      </c>
      <c r="C976" s="332">
        <v>63</v>
      </c>
      <c r="D976" s="332">
        <v>11.8</v>
      </c>
      <c r="E976" s="332">
        <v>11.2</v>
      </c>
      <c r="F976" s="332">
        <v>16.600000000000001</v>
      </c>
      <c r="G976" s="332">
        <v>259</v>
      </c>
      <c r="H976" s="332">
        <v>1005.8</v>
      </c>
      <c r="I976" s="332">
        <v>11532</v>
      </c>
      <c r="J976" s="332">
        <v>0</v>
      </c>
      <c r="K976" s="332">
        <v>2.5</v>
      </c>
      <c r="L976" s="332">
        <v>30</v>
      </c>
      <c r="M976" s="332">
        <v>80</v>
      </c>
      <c r="N976" s="496">
        <v>172.3</v>
      </c>
      <c r="O976" s="496">
        <v>18.8</v>
      </c>
      <c r="P976" s="496">
        <v>18.3</v>
      </c>
      <c r="Q976" s="497">
        <v>0.67152777777777795</v>
      </c>
      <c r="R976" s="496"/>
      <c r="S976" s="514">
        <f t="shared" si="69"/>
        <v>7</v>
      </c>
      <c r="T976" s="513">
        <f t="shared" si="65"/>
        <v>60</v>
      </c>
      <c r="U976" s="501" t="str">
        <f t="shared" si="70"/>
        <v/>
      </c>
      <c r="V976" s="503">
        <f t="shared" si="66"/>
        <v>60</v>
      </c>
      <c r="W976" s="514">
        <f t="shared" si="67"/>
        <v>18.8</v>
      </c>
      <c r="X976" s="628">
        <f t="shared" si="68"/>
        <v>60</v>
      </c>
      <c r="AT976" s="254"/>
      <c r="AV976" s="216"/>
      <c r="AW976" s="332"/>
      <c r="AY976" s="255"/>
    </row>
    <row r="977" spans="2:51" x14ac:dyDescent="0.25">
      <c r="B977" s="332">
        <v>11.8</v>
      </c>
      <c r="C977" s="332">
        <v>65</v>
      </c>
      <c r="D977" s="332">
        <v>11.8</v>
      </c>
      <c r="E977" s="332">
        <v>16.600000000000001</v>
      </c>
      <c r="F977" s="332">
        <v>25.6</v>
      </c>
      <c r="G977" s="332">
        <v>280</v>
      </c>
      <c r="H977" s="332">
        <v>1005.9</v>
      </c>
      <c r="I977" s="332">
        <v>10881</v>
      </c>
      <c r="J977" s="332">
        <v>0</v>
      </c>
      <c r="K977" s="332">
        <v>2.5</v>
      </c>
      <c r="L977" s="332">
        <v>30</v>
      </c>
      <c r="M977" s="332">
        <v>80</v>
      </c>
      <c r="N977" s="496">
        <v>172.3</v>
      </c>
      <c r="O977" s="496">
        <v>18.8</v>
      </c>
      <c r="P977" s="496">
        <v>17.899999999999999</v>
      </c>
      <c r="Q977" s="497">
        <v>0.67222222222222205</v>
      </c>
      <c r="R977" s="496"/>
      <c r="S977" s="514">
        <f t="shared" si="69"/>
        <v>7</v>
      </c>
      <c r="T977" s="513">
        <f t="shared" si="65"/>
        <v>60</v>
      </c>
      <c r="U977" s="501" t="str">
        <f t="shared" si="70"/>
        <v/>
      </c>
      <c r="V977" s="503">
        <f t="shared" si="66"/>
        <v>60</v>
      </c>
      <c r="W977" s="514">
        <f t="shared" si="67"/>
        <v>18.8</v>
      </c>
      <c r="X977" s="628">
        <f t="shared" si="68"/>
        <v>60</v>
      </c>
      <c r="AT977" s="254"/>
      <c r="AV977" s="216"/>
      <c r="AW977" s="332"/>
      <c r="AY977" s="255"/>
    </row>
    <row r="978" spans="2:51" x14ac:dyDescent="0.25">
      <c r="B978" s="332">
        <v>11.6</v>
      </c>
      <c r="C978" s="332">
        <v>70</v>
      </c>
      <c r="D978" s="332">
        <v>11.6</v>
      </c>
      <c r="E978" s="332">
        <v>13.7</v>
      </c>
      <c r="F978" s="332">
        <v>16.600000000000001</v>
      </c>
      <c r="G978" s="332">
        <v>288</v>
      </c>
      <c r="H978" s="332">
        <v>1005.8</v>
      </c>
      <c r="I978" s="332">
        <v>10927</v>
      </c>
      <c r="J978" s="332">
        <v>0</v>
      </c>
      <c r="K978" s="332">
        <v>2.5</v>
      </c>
      <c r="L978" s="332">
        <v>30</v>
      </c>
      <c r="M978" s="332">
        <v>80</v>
      </c>
      <c r="N978" s="496">
        <v>172.3</v>
      </c>
      <c r="O978" s="496">
        <v>18.3</v>
      </c>
      <c r="P978" s="496">
        <v>17.3</v>
      </c>
      <c r="Q978" s="497">
        <v>0.67291666666666705</v>
      </c>
      <c r="R978" s="496"/>
      <c r="S978" s="514">
        <f t="shared" si="69"/>
        <v>6.7000000000000011</v>
      </c>
      <c r="T978" s="513">
        <f t="shared" si="65"/>
        <v>60</v>
      </c>
      <c r="U978" s="501" t="str">
        <f t="shared" si="70"/>
        <v/>
      </c>
      <c r="V978" s="503">
        <f t="shared" si="66"/>
        <v>60</v>
      </c>
      <c r="W978" s="514">
        <f t="shared" si="67"/>
        <v>18.3</v>
      </c>
      <c r="X978" s="628">
        <f t="shared" si="68"/>
        <v>60</v>
      </c>
      <c r="AT978" s="254"/>
      <c r="AV978" s="216"/>
      <c r="AW978" s="332"/>
      <c r="AY978" s="255"/>
    </row>
    <row r="979" spans="2:51" x14ac:dyDescent="0.25">
      <c r="B979" s="332">
        <v>11.1</v>
      </c>
      <c r="C979" s="332">
        <v>71</v>
      </c>
      <c r="D979" s="332">
        <v>11.1</v>
      </c>
      <c r="E979" s="332">
        <v>8.6</v>
      </c>
      <c r="F979" s="332">
        <v>11.2</v>
      </c>
      <c r="G979" s="332">
        <v>330</v>
      </c>
      <c r="H979" s="332">
        <v>1005.8</v>
      </c>
      <c r="I979" s="332">
        <v>11485</v>
      </c>
      <c r="J979" s="332">
        <v>0</v>
      </c>
      <c r="K979" s="332">
        <v>2.5</v>
      </c>
      <c r="L979" s="332">
        <v>30</v>
      </c>
      <c r="M979" s="332">
        <v>80</v>
      </c>
      <c r="N979" s="496">
        <v>172.3</v>
      </c>
      <c r="O979" s="496">
        <v>17.8</v>
      </c>
      <c r="P979" s="496">
        <v>16.8</v>
      </c>
      <c r="Q979" s="497">
        <v>0.67361111111111105</v>
      </c>
      <c r="R979" s="496"/>
      <c r="S979" s="514">
        <f t="shared" si="69"/>
        <v>6.7000000000000011</v>
      </c>
      <c r="T979" s="513">
        <f t="shared" si="65"/>
        <v>60</v>
      </c>
      <c r="U979" s="501" t="str">
        <f t="shared" si="70"/>
        <v/>
      </c>
      <c r="V979" s="503">
        <f t="shared" si="66"/>
        <v>60</v>
      </c>
      <c r="W979" s="514">
        <f t="shared" si="67"/>
        <v>17.8</v>
      </c>
      <c r="X979" s="628">
        <f t="shared" si="68"/>
        <v>60</v>
      </c>
      <c r="AT979" s="254"/>
      <c r="AV979" s="216"/>
      <c r="AW979" s="332"/>
      <c r="AY979" s="255"/>
    </row>
    <row r="980" spans="2:51" x14ac:dyDescent="0.25">
      <c r="B980" s="332">
        <v>10.7</v>
      </c>
      <c r="C980" s="332">
        <v>73</v>
      </c>
      <c r="D980" s="332">
        <v>10.7</v>
      </c>
      <c r="E980" s="332">
        <v>11.2</v>
      </c>
      <c r="F980" s="332">
        <v>14.8</v>
      </c>
      <c r="G980" s="332">
        <v>300</v>
      </c>
      <c r="H980" s="332">
        <v>1005.8</v>
      </c>
      <c r="I980" s="332">
        <v>13190</v>
      </c>
      <c r="J980" s="332">
        <v>0</v>
      </c>
      <c r="K980" s="332">
        <v>2.5</v>
      </c>
      <c r="L980" s="332">
        <v>30</v>
      </c>
      <c r="M980" s="332">
        <v>80</v>
      </c>
      <c r="N980" s="496">
        <v>172.3</v>
      </c>
      <c r="O980" s="496">
        <v>17.3</v>
      </c>
      <c r="P980" s="496">
        <v>16.3</v>
      </c>
      <c r="Q980" s="497">
        <v>0.67430555555555605</v>
      </c>
      <c r="R980" s="496"/>
      <c r="S980" s="514">
        <f t="shared" si="69"/>
        <v>6.6000000000000014</v>
      </c>
      <c r="T980" s="513">
        <f t="shared" si="65"/>
        <v>60</v>
      </c>
      <c r="U980" s="501" t="str">
        <f t="shared" si="70"/>
        <v/>
      </c>
      <c r="V980" s="503">
        <f t="shared" si="66"/>
        <v>60</v>
      </c>
      <c r="W980" s="514">
        <f t="shared" si="67"/>
        <v>17.3</v>
      </c>
      <c r="X980" s="628">
        <f t="shared" si="68"/>
        <v>60</v>
      </c>
      <c r="AT980" s="254"/>
      <c r="AV980" s="216"/>
      <c r="AW980" s="332"/>
      <c r="AY980" s="255"/>
    </row>
    <row r="981" spans="2:51" x14ac:dyDescent="0.25">
      <c r="B981" s="332">
        <v>10.4</v>
      </c>
      <c r="C981" s="332">
        <v>74</v>
      </c>
      <c r="D981" s="332">
        <v>10.4</v>
      </c>
      <c r="E981" s="332">
        <v>7.9</v>
      </c>
      <c r="F981" s="332">
        <v>11.2</v>
      </c>
      <c r="G981" s="332">
        <v>316</v>
      </c>
      <c r="H981" s="332">
        <v>1005.8</v>
      </c>
      <c r="I981" s="332">
        <v>12462</v>
      </c>
      <c r="J981" s="332">
        <v>0</v>
      </c>
      <c r="K981" s="332">
        <v>2.5</v>
      </c>
      <c r="L981" s="332">
        <v>30</v>
      </c>
      <c r="M981" s="332">
        <v>80</v>
      </c>
      <c r="N981" s="496">
        <v>172.3</v>
      </c>
      <c r="O981" s="496">
        <v>16.8</v>
      </c>
      <c r="P981" s="496">
        <v>15.8</v>
      </c>
      <c r="Q981" s="497">
        <v>0.67500000000000004</v>
      </c>
      <c r="R981" s="496"/>
      <c r="S981" s="514">
        <f t="shared" si="69"/>
        <v>6.4</v>
      </c>
      <c r="T981" s="513">
        <f t="shared" si="65"/>
        <v>60</v>
      </c>
      <c r="U981" s="501" t="str">
        <f t="shared" si="70"/>
        <v/>
      </c>
      <c r="V981" s="503">
        <f t="shared" si="66"/>
        <v>60</v>
      </c>
      <c r="W981" s="514">
        <f t="shared" si="67"/>
        <v>16.8</v>
      </c>
      <c r="X981" s="628">
        <f t="shared" si="68"/>
        <v>60</v>
      </c>
      <c r="AT981" s="254"/>
      <c r="AV981" s="216"/>
      <c r="AW981" s="332"/>
      <c r="AY981" s="255"/>
    </row>
    <row r="982" spans="2:51" x14ac:dyDescent="0.25">
      <c r="B982" s="332">
        <v>10.199999999999999</v>
      </c>
      <c r="C982" s="332">
        <v>75</v>
      </c>
      <c r="D982" s="332">
        <v>10.199999999999999</v>
      </c>
      <c r="E982" s="332">
        <v>13.3</v>
      </c>
      <c r="F982" s="332">
        <v>16.600000000000001</v>
      </c>
      <c r="G982" s="332">
        <v>280</v>
      </c>
      <c r="H982" s="332">
        <v>1005.8</v>
      </c>
      <c r="I982" s="332">
        <v>11594</v>
      </c>
      <c r="J982" s="332">
        <v>0</v>
      </c>
      <c r="K982" s="332">
        <v>2.5</v>
      </c>
      <c r="L982" s="332">
        <v>30</v>
      </c>
      <c r="M982" s="332">
        <v>80</v>
      </c>
      <c r="N982" s="496">
        <v>172.3</v>
      </c>
      <c r="O982" s="496">
        <v>16.399999999999999</v>
      </c>
      <c r="P982" s="496">
        <v>15.3</v>
      </c>
      <c r="Q982" s="497">
        <v>0.67569444444444404</v>
      </c>
      <c r="R982" s="496"/>
      <c r="S982" s="514">
        <f t="shared" si="69"/>
        <v>6.1999999999999993</v>
      </c>
      <c r="T982" s="513">
        <f t="shared" si="65"/>
        <v>60</v>
      </c>
      <c r="U982" s="501" t="str">
        <f t="shared" si="70"/>
        <v/>
      </c>
      <c r="V982" s="503">
        <f t="shared" si="66"/>
        <v>60</v>
      </c>
      <c r="W982" s="514">
        <f t="shared" si="67"/>
        <v>16.399999999999999</v>
      </c>
      <c r="X982" s="628">
        <f t="shared" si="68"/>
        <v>60</v>
      </c>
      <c r="AT982" s="254"/>
      <c r="AV982" s="216"/>
      <c r="AW982" s="332"/>
      <c r="AY982" s="255"/>
    </row>
    <row r="983" spans="2:51" x14ac:dyDescent="0.25">
      <c r="B983" s="332">
        <v>10.1</v>
      </c>
      <c r="C983" s="332">
        <v>76</v>
      </c>
      <c r="D983" s="332">
        <v>10.1</v>
      </c>
      <c r="E983" s="332">
        <v>5.4</v>
      </c>
      <c r="F983" s="332">
        <v>7.2</v>
      </c>
      <c r="G983" s="332">
        <v>314</v>
      </c>
      <c r="H983" s="332">
        <v>1005.9</v>
      </c>
      <c r="I983" s="332">
        <v>11206</v>
      </c>
      <c r="J983" s="332">
        <v>0</v>
      </c>
      <c r="K983" s="332">
        <v>2.5</v>
      </c>
      <c r="L983" s="332">
        <v>30</v>
      </c>
      <c r="M983" s="332">
        <v>80</v>
      </c>
      <c r="N983" s="496">
        <v>172.3</v>
      </c>
      <c r="O983" s="496">
        <v>15.9</v>
      </c>
      <c r="P983" s="496">
        <v>14.9</v>
      </c>
      <c r="Q983" s="497">
        <v>0.67638888888888904</v>
      </c>
      <c r="R983" s="496"/>
      <c r="S983" s="514">
        <f t="shared" si="69"/>
        <v>5.8000000000000007</v>
      </c>
      <c r="T983" s="513">
        <f t="shared" si="65"/>
        <v>60</v>
      </c>
      <c r="U983" s="501" t="str">
        <f t="shared" si="70"/>
        <v/>
      </c>
      <c r="V983" s="503">
        <f t="shared" si="66"/>
        <v>60</v>
      </c>
      <c r="W983" s="514">
        <f t="shared" si="67"/>
        <v>15.9</v>
      </c>
      <c r="X983" s="628">
        <f t="shared" si="68"/>
        <v>60</v>
      </c>
      <c r="AT983" s="254"/>
      <c r="AV983" s="216"/>
      <c r="AW983" s="332"/>
      <c r="AY983" s="255"/>
    </row>
    <row r="984" spans="2:51" x14ac:dyDescent="0.25">
      <c r="B984" s="332">
        <v>10</v>
      </c>
      <c r="C984" s="332">
        <v>78</v>
      </c>
      <c r="D984" s="332">
        <v>10</v>
      </c>
      <c r="E984" s="332">
        <v>5</v>
      </c>
      <c r="F984" s="332">
        <v>7.2</v>
      </c>
      <c r="G984" s="332">
        <v>328</v>
      </c>
      <c r="H984" s="332">
        <v>1005.7</v>
      </c>
      <c r="I984" s="332">
        <v>11377</v>
      </c>
      <c r="J984" s="332">
        <v>0</v>
      </c>
      <c r="K984" s="332">
        <v>2.5</v>
      </c>
      <c r="L984" s="332">
        <v>30</v>
      </c>
      <c r="M984" s="332">
        <v>80</v>
      </c>
      <c r="N984" s="496">
        <v>172.3</v>
      </c>
      <c r="O984" s="496">
        <v>15.5</v>
      </c>
      <c r="P984" s="496">
        <v>14.9</v>
      </c>
      <c r="Q984" s="497">
        <v>0.67708333333333304</v>
      </c>
      <c r="R984" s="496"/>
      <c r="S984" s="514">
        <f t="shared" si="69"/>
        <v>5.5</v>
      </c>
      <c r="T984" s="513">
        <f t="shared" si="65"/>
        <v>60</v>
      </c>
      <c r="U984" s="501" t="str">
        <f t="shared" si="70"/>
        <v/>
      </c>
      <c r="V984" s="503">
        <f t="shared" si="66"/>
        <v>60</v>
      </c>
      <c r="W984" s="514">
        <f t="shared" si="67"/>
        <v>15.5</v>
      </c>
      <c r="X984" s="628">
        <f t="shared" si="68"/>
        <v>60</v>
      </c>
      <c r="AT984" s="254"/>
      <c r="AV984" s="216"/>
      <c r="AW984" s="332"/>
      <c r="AY984" s="255"/>
    </row>
    <row r="985" spans="2:51" x14ac:dyDescent="0.25">
      <c r="B985" s="332">
        <v>10</v>
      </c>
      <c r="C985" s="332">
        <v>78</v>
      </c>
      <c r="D985" s="332">
        <v>10</v>
      </c>
      <c r="E985" s="332">
        <v>6.5</v>
      </c>
      <c r="F985" s="332">
        <v>9.4</v>
      </c>
      <c r="G985" s="332">
        <v>328</v>
      </c>
      <c r="H985" s="332">
        <v>1005.7</v>
      </c>
      <c r="I985" s="332">
        <v>11098</v>
      </c>
      <c r="J985" s="332">
        <v>0</v>
      </c>
      <c r="K985" s="332">
        <v>2.5</v>
      </c>
      <c r="L985" s="332">
        <v>30</v>
      </c>
      <c r="M985" s="332">
        <v>80</v>
      </c>
      <c r="N985" s="496">
        <v>172.3</v>
      </c>
      <c r="O985" s="496">
        <v>15.2</v>
      </c>
      <c r="P985" s="496">
        <v>14.5</v>
      </c>
      <c r="Q985" s="497">
        <v>0.67777777777777803</v>
      </c>
      <c r="R985" s="496"/>
      <c r="S985" s="514">
        <f t="shared" si="69"/>
        <v>5.1999999999999993</v>
      </c>
      <c r="T985" s="513">
        <f t="shared" si="65"/>
        <v>60</v>
      </c>
      <c r="U985" s="501" t="str">
        <f t="shared" si="70"/>
        <v/>
      </c>
      <c r="V985" s="503">
        <f t="shared" si="66"/>
        <v>60</v>
      </c>
      <c r="W985" s="514">
        <f t="shared" si="67"/>
        <v>15.2</v>
      </c>
      <c r="X985" s="628">
        <f t="shared" si="68"/>
        <v>60</v>
      </c>
      <c r="AT985" s="254"/>
      <c r="AV985" s="216"/>
      <c r="AW985" s="332"/>
      <c r="AY985" s="255"/>
    </row>
    <row r="986" spans="2:51" x14ac:dyDescent="0.25">
      <c r="B986" s="332">
        <v>10</v>
      </c>
      <c r="C986" s="332">
        <v>78</v>
      </c>
      <c r="D986" s="332">
        <v>10</v>
      </c>
      <c r="E986" s="332">
        <v>7.2</v>
      </c>
      <c r="F986" s="332">
        <v>9.4</v>
      </c>
      <c r="G986" s="332">
        <v>292</v>
      </c>
      <c r="H986" s="332">
        <v>1005.8</v>
      </c>
      <c r="I986" s="332">
        <v>9780</v>
      </c>
      <c r="J986" s="332">
        <v>0</v>
      </c>
      <c r="K986" s="332">
        <v>2.5</v>
      </c>
      <c r="L986" s="332">
        <v>30</v>
      </c>
      <c r="M986" s="332">
        <v>80</v>
      </c>
      <c r="N986" s="496">
        <v>172.3</v>
      </c>
      <c r="O986" s="496">
        <v>14.8</v>
      </c>
      <c r="P986" s="496">
        <v>14.1</v>
      </c>
      <c r="Q986" s="497">
        <v>0.67847222222222203</v>
      </c>
      <c r="R986" s="496"/>
      <c r="S986" s="514">
        <f t="shared" si="69"/>
        <v>4.8000000000000007</v>
      </c>
      <c r="T986" s="513">
        <f t="shared" si="65"/>
        <v>60</v>
      </c>
      <c r="U986" s="501" t="str">
        <f t="shared" si="70"/>
        <v/>
      </c>
      <c r="V986" s="503">
        <f t="shared" si="66"/>
        <v>60</v>
      </c>
      <c r="W986" s="514">
        <f t="shared" si="67"/>
        <v>14.8</v>
      </c>
      <c r="X986" s="628">
        <f t="shared" si="68"/>
        <v>60</v>
      </c>
      <c r="AT986" s="254"/>
      <c r="AV986" s="216"/>
      <c r="AW986" s="332"/>
      <c r="AY986" s="255"/>
    </row>
    <row r="987" spans="2:51" x14ac:dyDescent="0.25">
      <c r="B987" s="332">
        <v>9.9</v>
      </c>
      <c r="C987" s="332">
        <v>78</v>
      </c>
      <c r="D987" s="332">
        <v>8.8000000000000007</v>
      </c>
      <c r="E987" s="332">
        <v>8.6</v>
      </c>
      <c r="F987" s="332">
        <v>14.8</v>
      </c>
      <c r="G987" s="332">
        <v>267</v>
      </c>
      <c r="H987" s="332">
        <v>1005.5</v>
      </c>
      <c r="I987" s="332">
        <v>8184</v>
      </c>
      <c r="J987" s="332">
        <v>0</v>
      </c>
      <c r="K987" s="332">
        <v>2.5</v>
      </c>
      <c r="L987" s="332">
        <v>30</v>
      </c>
      <c r="M987" s="332">
        <v>80</v>
      </c>
      <c r="N987" s="496">
        <v>172.3</v>
      </c>
      <c r="O987" s="496">
        <v>14.5</v>
      </c>
      <c r="P987" s="496">
        <v>13.8</v>
      </c>
      <c r="Q987" s="497">
        <v>0.67916666666666703</v>
      </c>
      <c r="R987" s="496"/>
      <c r="S987" s="514">
        <f t="shared" si="69"/>
        <v>4.5999999999999996</v>
      </c>
      <c r="T987" s="513">
        <f t="shared" si="65"/>
        <v>60</v>
      </c>
      <c r="U987" s="501" t="str">
        <f t="shared" si="70"/>
        <v/>
      </c>
      <c r="V987" s="503">
        <f t="shared" si="66"/>
        <v>60</v>
      </c>
      <c r="W987" s="514">
        <f t="shared" si="67"/>
        <v>14.5</v>
      </c>
      <c r="X987" s="628">
        <f t="shared" si="68"/>
        <v>60</v>
      </c>
      <c r="AT987" s="254"/>
      <c r="AV987" s="216"/>
      <c r="AW987" s="332"/>
      <c r="AY987" s="255"/>
    </row>
    <row r="988" spans="2:51" x14ac:dyDescent="0.25">
      <c r="B988" s="332">
        <v>9.9</v>
      </c>
      <c r="C988" s="332">
        <v>78</v>
      </c>
      <c r="D988" s="332">
        <v>8.8000000000000007</v>
      </c>
      <c r="E988" s="332">
        <v>8.6</v>
      </c>
      <c r="F988" s="332">
        <v>11.2</v>
      </c>
      <c r="G988" s="332">
        <v>261</v>
      </c>
      <c r="H988" s="332">
        <v>1005.9</v>
      </c>
      <c r="I988" s="332">
        <v>7254</v>
      </c>
      <c r="J988" s="332">
        <v>0</v>
      </c>
      <c r="K988" s="332">
        <v>2.5</v>
      </c>
      <c r="L988" s="332">
        <v>30</v>
      </c>
      <c r="M988" s="332">
        <v>80</v>
      </c>
      <c r="N988" s="496">
        <v>172.3</v>
      </c>
      <c r="O988" s="496">
        <v>14.2</v>
      </c>
      <c r="P988" s="496">
        <v>13.5</v>
      </c>
      <c r="Q988" s="497">
        <v>0.67986111111111103</v>
      </c>
      <c r="R988" s="496"/>
      <c r="S988" s="514">
        <f t="shared" si="69"/>
        <v>4.2999999999999989</v>
      </c>
      <c r="T988" s="513">
        <f t="shared" si="65"/>
        <v>60</v>
      </c>
      <c r="U988" s="501" t="str">
        <f t="shared" si="70"/>
        <v/>
      </c>
      <c r="V988" s="503">
        <f t="shared" si="66"/>
        <v>60</v>
      </c>
      <c r="W988" s="514">
        <f t="shared" si="67"/>
        <v>14.2</v>
      </c>
      <c r="X988" s="628">
        <f t="shared" si="68"/>
        <v>60</v>
      </c>
      <c r="AT988" s="254"/>
      <c r="AV988" s="216"/>
      <c r="AW988" s="332"/>
      <c r="AY988" s="255"/>
    </row>
    <row r="989" spans="2:51" x14ac:dyDescent="0.25">
      <c r="B989" s="332">
        <v>9.8000000000000007</v>
      </c>
      <c r="C989" s="332">
        <v>78</v>
      </c>
      <c r="D989" s="332">
        <v>7.9</v>
      </c>
      <c r="E989" s="332">
        <v>13</v>
      </c>
      <c r="F989" s="332">
        <v>16.600000000000001</v>
      </c>
      <c r="G989" s="332">
        <v>337</v>
      </c>
      <c r="H989" s="332">
        <v>1005.8</v>
      </c>
      <c r="I989" s="332">
        <v>8184</v>
      </c>
      <c r="J989" s="332">
        <v>0</v>
      </c>
      <c r="K989" s="332">
        <v>2.5</v>
      </c>
      <c r="L989" s="332">
        <v>30</v>
      </c>
      <c r="M989" s="332">
        <v>80</v>
      </c>
      <c r="N989" s="496">
        <v>172.3</v>
      </c>
      <c r="O989" s="496">
        <v>13.9</v>
      </c>
      <c r="P989" s="496">
        <v>13.2</v>
      </c>
      <c r="Q989" s="497">
        <v>0.68055555555555602</v>
      </c>
      <c r="R989" s="496"/>
      <c r="S989" s="514">
        <f t="shared" si="69"/>
        <v>4.0999999999999996</v>
      </c>
      <c r="T989" s="513">
        <f t="shared" si="65"/>
        <v>60</v>
      </c>
      <c r="U989" s="501" t="str">
        <f t="shared" si="70"/>
        <v/>
      </c>
      <c r="V989" s="503">
        <f t="shared" si="66"/>
        <v>60</v>
      </c>
      <c r="W989" s="514">
        <f t="shared" si="67"/>
        <v>13.9</v>
      </c>
      <c r="X989" s="628">
        <f t="shared" si="68"/>
        <v>60</v>
      </c>
      <c r="AT989" s="254"/>
      <c r="AV989" s="216"/>
      <c r="AW989" s="332"/>
      <c r="AY989" s="255"/>
    </row>
    <row r="990" spans="2:51" x14ac:dyDescent="0.25">
      <c r="B990" s="332">
        <v>9.8000000000000007</v>
      </c>
      <c r="C990" s="332">
        <v>78</v>
      </c>
      <c r="D990" s="332">
        <v>8.9</v>
      </c>
      <c r="E990" s="332">
        <v>7.2</v>
      </c>
      <c r="F990" s="332">
        <v>9.4</v>
      </c>
      <c r="G990" s="332">
        <v>318</v>
      </c>
      <c r="H990" s="332">
        <v>1005.9</v>
      </c>
      <c r="I990" s="332">
        <v>9935</v>
      </c>
      <c r="J990" s="332">
        <v>0</v>
      </c>
      <c r="K990" s="332">
        <v>2.5</v>
      </c>
      <c r="L990" s="332">
        <v>30</v>
      </c>
      <c r="M990" s="332">
        <v>80</v>
      </c>
      <c r="N990" s="496">
        <v>172.3</v>
      </c>
      <c r="O990" s="496">
        <v>13.6</v>
      </c>
      <c r="P990" s="496">
        <v>13</v>
      </c>
      <c r="Q990" s="497">
        <v>0.68125000000000002</v>
      </c>
      <c r="R990" s="496"/>
      <c r="S990" s="514">
        <f t="shared" si="69"/>
        <v>3.7999999999999989</v>
      </c>
      <c r="T990" s="513">
        <f t="shared" si="65"/>
        <v>60</v>
      </c>
      <c r="U990" s="501" t="str">
        <f t="shared" si="70"/>
        <v/>
      </c>
      <c r="V990" s="503">
        <f t="shared" si="66"/>
        <v>60</v>
      </c>
      <c r="W990" s="514">
        <f t="shared" si="67"/>
        <v>13.6</v>
      </c>
      <c r="X990" s="628">
        <f t="shared" si="68"/>
        <v>60</v>
      </c>
      <c r="AT990" s="254"/>
      <c r="AV990" s="216"/>
      <c r="AW990" s="332"/>
      <c r="AY990" s="255"/>
    </row>
    <row r="991" spans="2:51" x14ac:dyDescent="0.25">
      <c r="B991" s="332">
        <v>9.8000000000000007</v>
      </c>
      <c r="C991" s="332">
        <v>78</v>
      </c>
      <c r="D991" s="332">
        <v>7.8</v>
      </c>
      <c r="E991" s="332">
        <v>14</v>
      </c>
      <c r="F991" s="332">
        <v>16.600000000000001</v>
      </c>
      <c r="G991" s="332">
        <v>255</v>
      </c>
      <c r="H991" s="332">
        <v>1005.7</v>
      </c>
      <c r="I991" s="332">
        <v>10927</v>
      </c>
      <c r="J991" s="332">
        <v>0</v>
      </c>
      <c r="K991" s="332">
        <v>2.5</v>
      </c>
      <c r="L991" s="332">
        <v>30</v>
      </c>
      <c r="M991" s="332">
        <v>80</v>
      </c>
      <c r="N991" s="496">
        <v>172.3</v>
      </c>
      <c r="O991" s="496">
        <v>13.3</v>
      </c>
      <c r="P991" s="496">
        <v>12.7</v>
      </c>
      <c r="Q991" s="497">
        <v>0.68194444444444402</v>
      </c>
      <c r="R991" s="496"/>
      <c r="S991" s="514">
        <f t="shared" si="69"/>
        <v>3.5</v>
      </c>
      <c r="T991" s="513">
        <f t="shared" si="65"/>
        <v>60</v>
      </c>
      <c r="U991" s="501" t="str">
        <f t="shared" si="70"/>
        <v/>
      </c>
      <c r="V991" s="503">
        <f t="shared" si="66"/>
        <v>60</v>
      </c>
      <c r="W991" s="514">
        <f t="shared" si="67"/>
        <v>13.3</v>
      </c>
      <c r="X991" s="628">
        <f t="shared" si="68"/>
        <v>60</v>
      </c>
      <c r="AT991" s="254"/>
      <c r="AV991" s="216"/>
      <c r="AW991" s="332"/>
      <c r="AY991" s="255"/>
    </row>
    <row r="992" spans="2:51" x14ac:dyDescent="0.25">
      <c r="B992" s="332">
        <v>9.8000000000000007</v>
      </c>
      <c r="C992" s="332">
        <v>78</v>
      </c>
      <c r="D992" s="332">
        <v>7.9</v>
      </c>
      <c r="E992" s="332">
        <v>13.3</v>
      </c>
      <c r="F992" s="332">
        <v>20.2</v>
      </c>
      <c r="G992" s="332">
        <v>279</v>
      </c>
      <c r="H992" s="332">
        <v>1005.9</v>
      </c>
      <c r="I992" s="332">
        <v>11981</v>
      </c>
      <c r="J992" s="332">
        <v>0</v>
      </c>
      <c r="K992" s="332">
        <v>2.5</v>
      </c>
      <c r="L992" s="332">
        <v>30</v>
      </c>
      <c r="M992" s="332">
        <v>80</v>
      </c>
      <c r="N992" s="496">
        <v>172.3</v>
      </c>
      <c r="O992" s="496">
        <v>13.1</v>
      </c>
      <c r="P992" s="496">
        <v>12.5</v>
      </c>
      <c r="Q992" s="497">
        <v>0.68263888888888902</v>
      </c>
      <c r="R992" s="496"/>
      <c r="S992" s="514">
        <f t="shared" si="69"/>
        <v>3.2999999999999989</v>
      </c>
      <c r="T992" s="513">
        <f t="shared" si="65"/>
        <v>60</v>
      </c>
      <c r="U992" s="501" t="str">
        <f t="shared" si="70"/>
        <v/>
      </c>
      <c r="V992" s="503">
        <f t="shared" si="66"/>
        <v>60</v>
      </c>
      <c r="W992" s="514">
        <f t="shared" si="67"/>
        <v>13.1</v>
      </c>
      <c r="X992" s="628">
        <f t="shared" si="68"/>
        <v>60</v>
      </c>
      <c r="AT992" s="254"/>
      <c r="AV992" s="216"/>
      <c r="AW992" s="332"/>
      <c r="AY992" s="255"/>
    </row>
    <row r="993" spans="2:51" x14ac:dyDescent="0.25">
      <c r="B993" s="332">
        <v>9.6999999999999993</v>
      </c>
      <c r="C993" s="332">
        <v>78</v>
      </c>
      <c r="D993" s="332">
        <v>8.6</v>
      </c>
      <c r="E993" s="332">
        <v>8.3000000000000007</v>
      </c>
      <c r="F993" s="332">
        <v>13</v>
      </c>
      <c r="G993" s="332">
        <v>229</v>
      </c>
      <c r="H993" s="332">
        <v>1005.5</v>
      </c>
      <c r="I993" s="332">
        <v>13733</v>
      </c>
      <c r="J993" s="332">
        <v>0</v>
      </c>
      <c r="K993" s="332">
        <v>2.5</v>
      </c>
      <c r="L993" s="332">
        <v>30</v>
      </c>
      <c r="M993" s="332">
        <v>80</v>
      </c>
      <c r="N993" s="496">
        <v>172.3</v>
      </c>
      <c r="O993" s="496">
        <v>12.9</v>
      </c>
      <c r="P993" s="496">
        <v>12.3</v>
      </c>
      <c r="Q993" s="497">
        <v>0.68333333333333302</v>
      </c>
      <c r="R993" s="496"/>
      <c r="S993" s="514">
        <f t="shared" si="69"/>
        <v>3.2000000000000011</v>
      </c>
      <c r="T993" s="513">
        <f t="shared" si="65"/>
        <v>60</v>
      </c>
      <c r="U993" s="501" t="str">
        <f t="shared" si="70"/>
        <v/>
      </c>
      <c r="V993" s="503">
        <f t="shared" si="66"/>
        <v>60</v>
      </c>
      <c r="W993" s="514">
        <f t="shared" si="67"/>
        <v>12.9</v>
      </c>
      <c r="X993" s="628">
        <f t="shared" si="68"/>
        <v>60</v>
      </c>
      <c r="AT993" s="254"/>
      <c r="AV993" s="216"/>
      <c r="AW993" s="332"/>
      <c r="AY993" s="255"/>
    </row>
    <row r="994" spans="2:51" x14ac:dyDescent="0.25">
      <c r="B994" s="332">
        <v>9.6999999999999993</v>
      </c>
      <c r="C994" s="332">
        <v>77</v>
      </c>
      <c r="D994" s="332">
        <v>8.8000000000000007</v>
      </c>
      <c r="E994" s="332">
        <v>7.2</v>
      </c>
      <c r="F994" s="332">
        <v>9.4</v>
      </c>
      <c r="G994" s="332">
        <v>264</v>
      </c>
      <c r="H994" s="332">
        <v>1005.8</v>
      </c>
      <c r="I994" s="332">
        <v>14616</v>
      </c>
      <c r="J994" s="332">
        <v>0</v>
      </c>
      <c r="K994" s="332">
        <v>2.5</v>
      </c>
      <c r="L994" s="332">
        <v>30</v>
      </c>
      <c r="M994" s="332">
        <v>80</v>
      </c>
      <c r="N994" s="496">
        <v>172.3</v>
      </c>
      <c r="O994" s="496">
        <v>12.7</v>
      </c>
      <c r="P994" s="496">
        <v>12.1</v>
      </c>
      <c r="Q994" s="497">
        <v>0.68402777777777801</v>
      </c>
      <c r="R994" s="496"/>
      <c r="S994" s="514">
        <f t="shared" si="69"/>
        <v>3</v>
      </c>
      <c r="T994" s="513">
        <f t="shared" si="65"/>
        <v>60</v>
      </c>
      <c r="U994" s="501" t="str">
        <f t="shared" si="70"/>
        <v/>
      </c>
      <c r="V994" s="503">
        <f t="shared" si="66"/>
        <v>60</v>
      </c>
      <c r="W994" s="514">
        <f t="shared" si="67"/>
        <v>12.7</v>
      </c>
      <c r="X994" s="628" t="str">
        <f t="shared" si="68"/>
        <v/>
      </c>
      <c r="AT994" s="254"/>
      <c r="AV994" s="216"/>
      <c r="AW994" s="332"/>
      <c r="AY994" s="255"/>
    </row>
    <row r="995" spans="2:51" x14ac:dyDescent="0.25">
      <c r="B995" s="332">
        <v>9.6999999999999993</v>
      </c>
      <c r="C995" s="332">
        <v>77</v>
      </c>
      <c r="D995" s="332">
        <v>8.5</v>
      </c>
      <c r="E995" s="332">
        <v>8.6</v>
      </c>
      <c r="F995" s="332">
        <v>11.2</v>
      </c>
      <c r="G995" s="332">
        <v>248</v>
      </c>
      <c r="H995" s="332">
        <v>1005.6</v>
      </c>
      <c r="I995" s="332">
        <v>14880</v>
      </c>
      <c r="J995" s="332">
        <v>0</v>
      </c>
      <c r="K995" s="332">
        <v>2.5</v>
      </c>
      <c r="L995" s="332">
        <v>30</v>
      </c>
      <c r="M995" s="332">
        <v>80</v>
      </c>
      <c r="N995" s="496">
        <v>172.3</v>
      </c>
      <c r="O995" s="496">
        <v>12.6</v>
      </c>
      <c r="P995" s="496">
        <v>12</v>
      </c>
      <c r="Q995" s="497">
        <v>0.68472222222222201</v>
      </c>
      <c r="R995" s="496"/>
      <c r="S995" s="514">
        <f t="shared" si="69"/>
        <v>2.9000000000000004</v>
      </c>
      <c r="T995" s="513">
        <f t="shared" si="65"/>
        <v>60</v>
      </c>
      <c r="U995" s="501" t="str">
        <f t="shared" si="70"/>
        <v/>
      </c>
      <c r="V995" s="503">
        <f t="shared" si="66"/>
        <v>60</v>
      </c>
      <c r="W995" s="514">
        <f t="shared" si="67"/>
        <v>12.6</v>
      </c>
      <c r="X995" s="628" t="str">
        <f t="shared" si="68"/>
        <v/>
      </c>
      <c r="AT995" s="254"/>
      <c r="AV995" s="216"/>
      <c r="AW995" s="332"/>
      <c r="AY995" s="255"/>
    </row>
    <row r="996" spans="2:51" x14ac:dyDescent="0.25">
      <c r="B996" s="332">
        <v>9.6999999999999993</v>
      </c>
      <c r="C996" s="332">
        <v>76</v>
      </c>
      <c r="D996" s="332">
        <v>8.6</v>
      </c>
      <c r="E996" s="332">
        <v>7.9</v>
      </c>
      <c r="F996" s="332">
        <v>13</v>
      </c>
      <c r="G996" s="332">
        <v>313</v>
      </c>
      <c r="H996" s="332">
        <v>1005.6</v>
      </c>
      <c r="I996" s="332">
        <v>14399</v>
      </c>
      <c r="J996" s="332">
        <v>0</v>
      </c>
      <c r="K996" s="332">
        <v>2.5</v>
      </c>
      <c r="L996" s="332">
        <v>30</v>
      </c>
      <c r="M996" s="332">
        <v>80</v>
      </c>
      <c r="N996" s="496">
        <v>172.3</v>
      </c>
      <c r="O996" s="496">
        <v>12.5</v>
      </c>
      <c r="P996" s="496">
        <v>11.9</v>
      </c>
      <c r="Q996" s="497">
        <v>0.68541666666666701</v>
      </c>
      <c r="R996" s="496"/>
      <c r="S996" s="514">
        <f t="shared" si="69"/>
        <v>2.8000000000000007</v>
      </c>
      <c r="T996" s="513">
        <f t="shared" si="65"/>
        <v>60</v>
      </c>
      <c r="U996" s="501" t="str">
        <f t="shared" si="70"/>
        <v/>
      </c>
      <c r="V996" s="503">
        <f t="shared" si="66"/>
        <v>60</v>
      </c>
      <c r="W996" s="514">
        <f t="shared" si="67"/>
        <v>12.5</v>
      </c>
      <c r="X996" s="628" t="str">
        <f t="shared" si="68"/>
        <v/>
      </c>
      <c r="AT996" s="254"/>
      <c r="AV996" s="216"/>
      <c r="AW996" s="332"/>
      <c r="AY996" s="255"/>
    </row>
    <row r="997" spans="2:51" x14ac:dyDescent="0.25">
      <c r="B997" s="332">
        <v>9.8000000000000007</v>
      </c>
      <c r="C997" s="332">
        <v>76</v>
      </c>
      <c r="D997" s="332">
        <v>8.5</v>
      </c>
      <c r="E997" s="332">
        <v>9.6999999999999993</v>
      </c>
      <c r="F997" s="332">
        <v>13</v>
      </c>
      <c r="G997" s="332">
        <v>280</v>
      </c>
      <c r="H997" s="332">
        <v>1005.6</v>
      </c>
      <c r="I997" s="332">
        <v>13950</v>
      </c>
      <c r="J997" s="332">
        <v>0</v>
      </c>
      <c r="K997" s="332">
        <v>2.5</v>
      </c>
      <c r="L997" s="332">
        <v>30</v>
      </c>
      <c r="M997" s="332">
        <v>80</v>
      </c>
      <c r="N997" s="496">
        <v>172.3</v>
      </c>
      <c r="O997" s="496">
        <v>12.5</v>
      </c>
      <c r="P997" s="496">
        <v>11.8</v>
      </c>
      <c r="Q997" s="497">
        <v>0.68611111111111101</v>
      </c>
      <c r="R997" s="496"/>
      <c r="S997" s="514">
        <f t="shared" si="69"/>
        <v>2.6999999999999993</v>
      </c>
      <c r="T997" s="513">
        <f t="shared" si="65"/>
        <v>60</v>
      </c>
      <c r="U997" s="501" t="str">
        <f t="shared" si="70"/>
        <v/>
      </c>
      <c r="V997" s="503">
        <f t="shared" si="66"/>
        <v>60</v>
      </c>
      <c r="W997" s="514">
        <f t="shared" si="67"/>
        <v>12.5</v>
      </c>
      <c r="X997" s="628" t="str">
        <f t="shared" si="68"/>
        <v/>
      </c>
      <c r="AT997" s="254"/>
      <c r="AV997" s="216"/>
      <c r="AW997" s="332"/>
      <c r="AY997" s="255"/>
    </row>
    <row r="998" spans="2:51" x14ac:dyDescent="0.25">
      <c r="B998" s="332">
        <v>9.9</v>
      </c>
      <c r="C998" s="332">
        <v>76</v>
      </c>
      <c r="D998" s="332">
        <v>8.8000000000000007</v>
      </c>
      <c r="E998" s="332">
        <v>8.6</v>
      </c>
      <c r="F998" s="332">
        <v>11.2</v>
      </c>
      <c r="G998" s="332">
        <v>317</v>
      </c>
      <c r="H998" s="332">
        <v>1005.8</v>
      </c>
      <c r="I998" s="332">
        <v>13624</v>
      </c>
      <c r="J998" s="332">
        <v>0</v>
      </c>
      <c r="K998" s="332">
        <v>2.5</v>
      </c>
      <c r="L998" s="332">
        <v>30</v>
      </c>
      <c r="M998" s="332">
        <v>80</v>
      </c>
      <c r="N998" s="496">
        <v>172.3</v>
      </c>
      <c r="O998" s="496">
        <v>12.4</v>
      </c>
      <c r="P998" s="496">
        <v>11.8</v>
      </c>
      <c r="Q998" s="497">
        <v>0.686805555555556</v>
      </c>
      <c r="R998" s="496"/>
      <c r="S998" s="514">
        <f t="shared" si="69"/>
        <v>2.5</v>
      </c>
      <c r="T998" s="513">
        <f t="shared" si="65"/>
        <v>60</v>
      </c>
      <c r="U998" s="501" t="str">
        <f t="shared" si="70"/>
        <v/>
      </c>
      <c r="V998" s="503">
        <f t="shared" si="66"/>
        <v>60</v>
      </c>
      <c r="W998" s="514">
        <f t="shared" si="67"/>
        <v>12.4</v>
      </c>
      <c r="X998" s="628" t="str">
        <f t="shared" si="68"/>
        <v/>
      </c>
      <c r="AT998" s="254"/>
      <c r="AV998" s="216"/>
      <c r="AW998" s="332"/>
      <c r="AY998" s="255"/>
    </row>
    <row r="999" spans="2:51" x14ac:dyDescent="0.25">
      <c r="B999" s="332">
        <v>9.9</v>
      </c>
      <c r="C999" s="332">
        <v>76</v>
      </c>
      <c r="D999" s="332">
        <v>8.5</v>
      </c>
      <c r="E999" s="332">
        <v>10.1</v>
      </c>
      <c r="F999" s="332">
        <v>13</v>
      </c>
      <c r="G999" s="332">
        <v>305</v>
      </c>
      <c r="H999" s="332">
        <v>1005.8</v>
      </c>
      <c r="I999" s="332">
        <v>13516</v>
      </c>
      <c r="J999" s="332">
        <v>0</v>
      </c>
      <c r="K999" s="332">
        <v>2.5</v>
      </c>
      <c r="L999" s="332">
        <v>30</v>
      </c>
      <c r="M999" s="332">
        <v>80</v>
      </c>
      <c r="N999" s="496">
        <v>172.3</v>
      </c>
      <c r="O999" s="496">
        <v>12.4</v>
      </c>
      <c r="P999" s="496">
        <v>11.7</v>
      </c>
      <c r="Q999" s="497">
        <v>0.6875</v>
      </c>
      <c r="R999" s="496"/>
      <c r="S999" s="514">
        <f t="shared" si="69"/>
        <v>2.5</v>
      </c>
      <c r="T999" s="513">
        <f t="shared" si="65"/>
        <v>60</v>
      </c>
      <c r="U999" s="501" t="str">
        <f t="shared" si="70"/>
        <v/>
      </c>
      <c r="V999" s="503">
        <f t="shared" si="66"/>
        <v>60</v>
      </c>
      <c r="W999" s="514">
        <f t="shared" si="67"/>
        <v>12.4</v>
      </c>
      <c r="X999" s="628" t="str">
        <f t="shared" si="68"/>
        <v/>
      </c>
      <c r="AT999" s="254"/>
      <c r="AV999" s="216"/>
      <c r="AW999" s="332"/>
      <c r="AY999" s="255"/>
    </row>
    <row r="1000" spans="2:51" x14ac:dyDescent="0.25">
      <c r="B1000" s="332">
        <v>10</v>
      </c>
      <c r="C1000" s="332">
        <v>76</v>
      </c>
      <c r="D1000" s="332">
        <v>10</v>
      </c>
      <c r="E1000" s="332">
        <v>5.8</v>
      </c>
      <c r="F1000" s="332">
        <v>9.4</v>
      </c>
      <c r="G1000" s="332">
        <v>308</v>
      </c>
      <c r="H1000" s="332">
        <v>1005.9</v>
      </c>
      <c r="I1000" s="332">
        <v>13795</v>
      </c>
      <c r="J1000" s="332">
        <v>0</v>
      </c>
      <c r="K1000" s="332">
        <v>2.5</v>
      </c>
      <c r="L1000" s="332">
        <v>30</v>
      </c>
      <c r="M1000" s="332">
        <v>80</v>
      </c>
      <c r="N1000" s="496">
        <v>172.3</v>
      </c>
      <c r="O1000" s="496">
        <v>12.4</v>
      </c>
      <c r="P1000" s="496">
        <v>11.7</v>
      </c>
      <c r="Q1000" s="497">
        <v>0.688194444444444</v>
      </c>
      <c r="R1000" s="496"/>
      <c r="S1000" s="514">
        <f t="shared" si="69"/>
        <v>2.4000000000000004</v>
      </c>
      <c r="T1000" s="513">
        <f t="shared" si="65"/>
        <v>60</v>
      </c>
      <c r="U1000" s="501" t="str">
        <f t="shared" si="70"/>
        <v/>
      </c>
      <c r="V1000" s="503">
        <f t="shared" si="66"/>
        <v>60</v>
      </c>
      <c r="W1000" s="514">
        <f t="shared" si="67"/>
        <v>12.4</v>
      </c>
      <c r="X1000" s="628" t="str">
        <f t="shared" si="68"/>
        <v/>
      </c>
      <c r="AT1000" s="254"/>
      <c r="AV1000" s="216"/>
      <c r="AW1000" s="332"/>
      <c r="AY1000" s="255"/>
    </row>
    <row r="1001" spans="2:51" x14ac:dyDescent="0.25">
      <c r="B1001" s="332">
        <v>10</v>
      </c>
      <c r="C1001" s="332">
        <v>76</v>
      </c>
      <c r="D1001" s="332">
        <v>10</v>
      </c>
      <c r="E1001" s="332">
        <v>2.9</v>
      </c>
      <c r="F1001" s="332">
        <v>5.4</v>
      </c>
      <c r="G1001" s="332">
        <v>346</v>
      </c>
      <c r="H1001" s="332">
        <v>1005.8</v>
      </c>
      <c r="I1001" s="332">
        <v>12694</v>
      </c>
      <c r="J1001" s="332">
        <v>0</v>
      </c>
      <c r="K1001" s="332">
        <v>2.5</v>
      </c>
      <c r="L1001" s="332">
        <v>30</v>
      </c>
      <c r="M1001" s="332">
        <v>80</v>
      </c>
      <c r="N1001" s="496">
        <v>172.3</v>
      </c>
      <c r="O1001" s="496">
        <v>12.4</v>
      </c>
      <c r="P1001" s="496">
        <v>11.6</v>
      </c>
      <c r="Q1001" s="497">
        <v>0.68888888888888899</v>
      </c>
      <c r="R1001" s="496"/>
      <c r="S1001" s="514">
        <f t="shared" si="69"/>
        <v>2.4000000000000004</v>
      </c>
      <c r="T1001" s="513">
        <f t="shared" si="65"/>
        <v>60</v>
      </c>
      <c r="U1001" s="501" t="str">
        <f t="shared" si="70"/>
        <v/>
      </c>
      <c r="V1001" s="503">
        <f t="shared" si="66"/>
        <v>60</v>
      </c>
      <c r="W1001" s="514">
        <f t="shared" si="67"/>
        <v>12.4</v>
      </c>
      <c r="X1001" s="628" t="str">
        <f t="shared" si="68"/>
        <v/>
      </c>
      <c r="AT1001" s="254"/>
      <c r="AV1001" s="216"/>
      <c r="AW1001" s="332"/>
      <c r="AY1001" s="255"/>
    </row>
    <row r="1002" spans="2:51" x14ac:dyDescent="0.25">
      <c r="B1002" s="332">
        <v>10.1</v>
      </c>
      <c r="C1002" s="332">
        <v>76</v>
      </c>
      <c r="D1002" s="332">
        <v>10.1</v>
      </c>
      <c r="E1002" s="332">
        <v>10.1</v>
      </c>
      <c r="F1002" s="332">
        <v>14.8</v>
      </c>
      <c r="G1002" s="332">
        <v>292</v>
      </c>
      <c r="H1002" s="332">
        <v>1005.9</v>
      </c>
      <c r="I1002" s="332">
        <v>13190</v>
      </c>
      <c r="J1002" s="332">
        <v>0</v>
      </c>
      <c r="K1002" s="332">
        <v>2.5</v>
      </c>
      <c r="L1002" s="332">
        <v>30</v>
      </c>
      <c r="M1002" s="332">
        <v>80</v>
      </c>
      <c r="N1002" s="496">
        <v>172.3</v>
      </c>
      <c r="O1002" s="496">
        <v>12.4</v>
      </c>
      <c r="P1002" s="496">
        <v>11.6</v>
      </c>
      <c r="Q1002" s="497">
        <v>0.68958333333333299</v>
      </c>
      <c r="R1002" s="496"/>
      <c r="S1002" s="514">
        <f t="shared" si="69"/>
        <v>2.3000000000000007</v>
      </c>
      <c r="T1002" s="513">
        <f t="shared" si="65"/>
        <v>60</v>
      </c>
      <c r="U1002" s="501" t="str">
        <f t="shared" si="70"/>
        <v/>
      </c>
      <c r="V1002" s="503">
        <f t="shared" si="66"/>
        <v>60</v>
      </c>
      <c r="W1002" s="514">
        <f t="shared" si="67"/>
        <v>12.4</v>
      </c>
      <c r="X1002" s="628" t="str">
        <f t="shared" si="68"/>
        <v/>
      </c>
      <c r="AT1002" s="254"/>
      <c r="AV1002" s="216"/>
      <c r="AW1002" s="332"/>
      <c r="AY1002" s="255"/>
    </row>
    <row r="1003" spans="2:51" x14ac:dyDescent="0.25">
      <c r="B1003" s="332">
        <v>10.1</v>
      </c>
      <c r="C1003" s="332">
        <v>76</v>
      </c>
      <c r="D1003" s="332">
        <v>10.1</v>
      </c>
      <c r="E1003" s="332">
        <v>6.1</v>
      </c>
      <c r="F1003" s="332">
        <v>7.2</v>
      </c>
      <c r="G1003" s="332">
        <v>284</v>
      </c>
      <c r="H1003" s="332">
        <v>1005.6</v>
      </c>
      <c r="I1003" s="332">
        <v>12803</v>
      </c>
      <c r="J1003" s="332">
        <v>0</v>
      </c>
      <c r="K1003" s="332">
        <v>2.5</v>
      </c>
      <c r="L1003" s="332">
        <v>30</v>
      </c>
      <c r="M1003" s="332">
        <v>80</v>
      </c>
      <c r="N1003" s="496">
        <v>172.3</v>
      </c>
      <c r="O1003" s="496">
        <v>12.4</v>
      </c>
      <c r="P1003" s="496">
        <v>11.6</v>
      </c>
      <c r="Q1003" s="497">
        <v>0.69027777777777799</v>
      </c>
      <c r="R1003" s="496"/>
      <c r="S1003" s="514">
        <f t="shared" si="69"/>
        <v>2.3000000000000007</v>
      </c>
      <c r="T1003" s="513">
        <f t="shared" si="65"/>
        <v>60</v>
      </c>
      <c r="U1003" s="501" t="str">
        <f t="shared" si="70"/>
        <v/>
      </c>
      <c r="V1003" s="503">
        <f t="shared" si="66"/>
        <v>60</v>
      </c>
      <c r="W1003" s="514">
        <f t="shared" si="67"/>
        <v>12.4</v>
      </c>
      <c r="X1003" s="628" t="str">
        <f t="shared" si="68"/>
        <v/>
      </c>
      <c r="AT1003" s="254"/>
      <c r="AV1003" s="216"/>
      <c r="AW1003" s="332"/>
      <c r="AY1003" s="255"/>
    </row>
    <row r="1004" spans="2:51" x14ac:dyDescent="0.25">
      <c r="B1004" s="332">
        <v>10.1</v>
      </c>
      <c r="C1004" s="332">
        <v>76</v>
      </c>
      <c r="D1004" s="332">
        <v>10.1</v>
      </c>
      <c r="E1004" s="332">
        <v>8.3000000000000007</v>
      </c>
      <c r="F1004" s="332">
        <v>11.2</v>
      </c>
      <c r="G1004" s="332">
        <v>256</v>
      </c>
      <c r="H1004" s="332">
        <v>1005.8</v>
      </c>
      <c r="I1004" s="332">
        <v>11206</v>
      </c>
      <c r="J1004" s="332">
        <v>0</v>
      </c>
      <c r="K1004" s="332">
        <v>2.5</v>
      </c>
      <c r="L1004" s="332">
        <v>30</v>
      </c>
      <c r="M1004" s="332">
        <v>80</v>
      </c>
      <c r="N1004" s="496">
        <v>172.3</v>
      </c>
      <c r="O1004" s="496">
        <v>12.3</v>
      </c>
      <c r="P1004" s="496">
        <v>11.6</v>
      </c>
      <c r="Q1004" s="497">
        <v>0.69097222222222199</v>
      </c>
      <c r="R1004" s="496"/>
      <c r="S1004" s="514">
        <f t="shared" si="69"/>
        <v>2.2000000000000011</v>
      </c>
      <c r="T1004" s="513">
        <f t="shared" si="65"/>
        <v>60</v>
      </c>
      <c r="U1004" s="501" t="str">
        <f t="shared" si="70"/>
        <v/>
      </c>
      <c r="V1004" s="503">
        <f t="shared" si="66"/>
        <v>60</v>
      </c>
      <c r="W1004" s="514">
        <f t="shared" si="67"/>
        <v>12.3</v>
      </c>
      <c r="X1004" s="628" t="str">
        <f t="shared" si="68"/>
        <v/>
      </c>
      <c r="AT1004" s="254"/>
      <c r="AV1004" s="216"/>
      <c r="AW1004" s="332"/>
      <c r="AY1004" s="255"/>
    </row>
    <row r="1005" spans="2:51" x14ac:dyDescent="0.25">
      <c r="B1005" s="332">
        <v>10.199999999999999</v>
      </c>
      <c r="C1005" s="332">
        <v>76</v>
      </c>
      <c r="D1005" s="332">
        <v>10.199999999999999</v>
      </c>
      <c r="E1005" s="332">
        <v>9.4</v>
      </c>
      <c r="F1005" s="332">
        <v>13</v>
      </c>
      <c r="G1005" s="332">
        <v>259</v>
      </c>
      <c r="H1005" s="332">
        <v>1005.8</v>
      </c>
      <c r="I1005" s="332">
        <v>10602</v>
      </c>
      <c r="J1005" s="332">
        <v>0</v>
      </c>
      <c r="K1005" s="332">
        <v>2.5</v>
      </c>
      <c r="L1005" s="332">
        <v>30</v>
      </c>
      <c r="M1005" s="332">
        <v>80</v>
      </c>
      <c r="N1005" s="496">
        <v>172.3</v>
      </c>
      <c r="O1005" s="496">
        <v>12.4</v>
      </c>
      <c r="P1005" s="496">
        <v>11.6</v>
      </c>
      <c r="Q1005" s="497">
        <v>0.69166666666666698</v>
      </c>
      <c r="R1005" s="496"/>
      <c r="S1005" s="514">
        <f t="shared" si="69"/>
        <v>2.2000000000000011</v>
      </c>
      <c r="T1005" s="513">
        <f t="shared" si="65"/>
        <v>60</v>
      </c>
      <c r="U1005" s="501" t="str">
        <f t="shared" si="70"/>
        <v/>
      </c>
      <c r="V1005" s="503">
        <f t="shared" si="66"/>
        <v>60</v>
      </c>
      <c r="W1005" s="514">
        <f t="shared" si="67"/>
        <v>12.4</v>
      </c>
      <c r="X1005" s="628" t="str">
        <f t="shared" si="68"/>
        <v/>
      </c>
      <c r="AT1005" s="254"/>
      <c r="AV1005" s="216"/>
      <c r="AW1005" s="332"/>
      <c r="AY1005" s="255"/>
    </row>
    <row r="1006" spans="2:51" x14ac:dyDescent="0.25">
      <c r="B1006" s="332">
        <v>10.199999999999999</v>
      </c>
      <c r="C1006" s="332">
        <v>76</v>
      </c>
      <c r="D1006" s="332">
        <v>10.199999999999999</v>
      </c>
      <c r="E1006" s="332">
        <v>9.4</v>
      </c>
      <c r="F1006" s="332">
        <v>11.2</v>
      </c>
      <c r="G1006" s="332">
        <v>288</v>
      </c>
      <c r="H1006" s="332">
        <v>1005.7</v>
      </c>
      <c r="I1006" s="332">
        <v>10214</v>
      </c>
      <c r="J1006" s="332">
        <v>0</v>
      </c>
      <c r="K1006" s="332">
        <v>2.5</v>
      </c>
      <c r="L1006" s="332">
        <v>30</v>
      </c>
      <c r="M1006" s="332">
        <v>80</v>
      </c>
      <c r="N1006" s="496">
        <v>172.3</v>
      </c>
      <c r="O1006" s="496">
        <v>12.4</v>
      </c>
      <c r="P1006" s="496">
        <v>11.6</v>
      </c>
      <c r="Q1006" s="497">
        <v>0.69236111111111098</v>
      </c>
      <c r="R1006" s="496"/>
      <c r="S1006" s="514">
        <f t="shared" si="69"/>
        <v>2.2000000000000011</v>
      </c>
      <c r="T1006" s="513">
        <f t="shared" si="65"/>
        <v>60</v>
      </c>
      <c r="U1006" s="501" t="str">
        <f t="shared" si="70"/>
        <v/>
      </c>
      <c r="V1006" s="503">
        <f t="shared" si="66"/>
        <v>60</v>
      </c>
      <c r="W1006" s="514">
        <f t="shared" si="67"/>
        <v>12.4</v>
      </c>
      <c r="X1006" s="628" t="str">
        <f t="shared" si="68"/>
        <v/>
      </c>
      <c r="AT1006" s="254"/>
      <c r="AV1006" s="216"/>
      <c r="AW1006" s="332"/>
      <c r="AY1006" s="255"/>
    </row>
    <row r="1007" spans="2:51" x14ac:dyDescent="0.25">
      <c r="B1007" s="332">
        <v>10.199999999999999</v>
      </c>
      <c r="C1007" s="332">
        <v>77</v>
      </c>
      <c r="D1007" s="332">
        <v>10.199999999999999</v>
      </c>
      <c r="E1007" s="332">
        <v>6.5</v>
      </c>
      <c r="F1007" s="332">
        <v>7.2</v>
      </c>
      <c r="G1007" s="332">
        <v>319</v>
      </c>
      <c r="H1007" s="332">
        <v>1006</v>
      </c>
      <c r="I1007" s="332">
        <v>9780</v>
      </c>
      <c r="J1007" s="332">
        <v>0</v>
      </c>
      <c r="K1007" s="332">
        <v>2.5</v>
      </c>
      <c r="L1007" s="332">
        <v>30</v>
      </c>
      <c r="M1007" s="332">
        <v>80</v>
      </c>
      <c r="N1007" s="496">
        <v>172.3</v>
      </c>
      <c r="O1007" s="496">
        <v>12.3</v>
      </c>
      <c r="P1007" s="496">
        <v>11.6</v>
      </c>
      <c r="Q1007" s="497">
        <v>0.69305555555555598</v>
      </c>
      <c r="R1007" s="496"/>
      <c r="S1007" s="514">
        <f t="shared" si="69"/>
        <v>2.1000000000000014</v>
      </c>
      <c r="T1007" s="513">
        <f t="shared" si="65"/>
        <v>60</v>
      </c>
      <c r="U1007" s="501" t="str">
        <f t="shared" si="70"/>
        <v/>
      </c>
      <c r="V1007" s="503">
        <f t="shared" si="66"/>
        <v>60</v>
      </c>
      <c r="W1007" s="514">
        <f t="shared" si="67"/>
        <v>12.3</v>
      </c>
      <c r="X1007" s="628" t="str">
        <f t="shared" si="68"/>
        <v/>
      </c>
      <c r="AT1007" s="254"/>
      <c r="AV1007" s="216"/>
      <c r="AW1007" s="332"/>
      <c r="AY1007" s="255"/>
    </row>
    <row r="1008" spans="2:51" x14ac:dyDescent="0.25">
      <c r="B1008" s="332">
        <v>10.199999999999999</v>
      </c>
      <c r="C1008" s="332">
        <v>77</v>
      </c>
      <c r="D1008" s="332">
        <v>10.199999999999999</v>
      </c>
      <c r="E1008" s="332">
        <v>3.2</v>
      </c>
      <c r="F1008" s="332">
        <v>5.4</v>
      </c>
      <c r="G1008" s="332">
        <v>300</v>
      </c>
      <c r="H1008" s="332">
        <v>1006.1</v>
      </c>
      <c r="I1008" s="332">
        <v>8897</v>
      </c>
      <c r="J1008" s="332">
        <v>0</v>
      </c>
      <c r="K1008" s="332">
        <v>2.5</v>
      </c>
      <c r="L1008" s="332">
        <v>30</v>
      </c>
      <c r="M1008" s="332">
        <v>80</v>
      </c>
      <c r="N1008" s="496">
        <v>172.3</v>
      </c>
      <c r="O1008" s="496">
        <v>12.3</v>
      </c>
      <c r="P1008" s="496">
        <v>11.5</v>
      </c>
      <c r="Q1008" s="497">
        <v>0.69374999999999998</v>
      </c>
      <c r="R1008" s="496"/>
      <c r="S1008" s="514">
        <f t="shared" si="69"/>
        <v>2.1000000000000014</v>
      </c>
      <c r="T1008" s="513">
        <f t="shared" si="65"/>
        <v>60</v>
      </c>
      <c r="U1008" s="501" t="str">
        <f t="shared" si="70"/>
        <v/>
      </c>
      <c r="V1008" s="503">
        <f t="shared" si="66"/>
        <v>60</v>
      </c>
      <c r="W1008" s="514">
        <f t="shared" si="67"/>
        <v>12.3</v>
      </c>
      <c r="X1008" s="628" t="str">
        <f t="shared" si="68"/>
        <v/>
      </c>
      <c r="AT1008" s="254"/>
      <c r="AV1008" s="216"/>
      <c r="AW1008" s="332"/>
      <c r="AY1008" s="255"/>
    </row>
    <row r="1009" spans="2:51" x14ac:dyDescent="0.25">
      <c r="B1009" s="332">
        <v>10.199999999999999</v>
      </c>
      <c r="C1009" s="332">
        <v>77</v>
      </c>
      <c r="D1009" s="332">
        <v>10.199999999999999</v>
      </c>
      <c r="E1009" s="332">
        <v>7.2</v>
      </c>
      <c r="F1009" s="332">
        <v>16.600000000000001</v>
      </c>
      <c r="G1009" s="332">
        <v>286</v>
      </c>
      <c r="H1009" s="332">
        <v>1005.7</v>
      </c>
      <c r="I1009" s="332">
        <v>7858</v>
      </c>
      <c r="J1009" s="332">
        <v>0</v>
      </c>
      <c r="K1009" s="332">
        <v>2.5</v>
      </c>
      <c r="L1009" s="332">
        <v>30</v>
      </c>
      <c r="M1009" s="332">
        <v>80</v>
      </c>
      <c r="N1009" s="496">
        <v>172.3</v>
      </c>
      <c r="O1009" s="496">
        <v>12.3</v>
      </c>
      <c r="P1009" s="496">
        <v>11.5</v>
      </c>
      <c r="Q1009" s="497">
        <v>0.69444444444444398</v>
      </c>
      <c r="R1009" s="496"/>
      <c r="S1009" s="514">
        <f t="shared" si="69"/>
        <v>2.1000000000000014</v>
      </c>
      <c r="T1009" s="513">
        <f t="shared" si="65"/>
        <v>60</v>
      </c>
      <c r="U1009" s="501" t="str">
        <f t="shared" si="70"/>
        <v/>
      </c>
      <c r="V1009" s="503">
        <f t="shared" si="66"/>
        <v>60</v>
      </c>
      <c r="W1009" s="514">
        <f t="shared" si="67"/>
        <v>12.3</v>
      </c>
      <c r="X1009" s="628" t="str">
        <f t="shared" si="68"/>
        <v/>
      </c>
      <c r="AT1009" s="254"/>
      <c r="AV1009" s="216"/>
      <c r="AW1009" s="332"/>
      <c r="AY1009" s="255"/>
    </row>
    <row r="1010" spans="2:51" x14ac:dyDescent="0.25">
      <c r="B1010" s="332">
        <v>10.199999999999999</v>
      </c>
      <c r="C1010" s="332">
        <v>77</v>
      </c>
      <c r="D1010" s="332">
        <v>10.199999999999999</v>
      </c>
      <c r="E1010" s="332">
        <v>9.4</v>
      </c>
      <c r="F1010" s="332">
        <v>13</v>
      </c>
      <c r="G1010" s="332">
        <v>289</v>
      </c>
      <c r="H1010" s="332">
        <v>1006</v>
      </c>
      <c r="I1010" s="332">
        <v>7300</v>
      </c>
      <c r="J1010" s="332">
        <v>0</v>
      </c>
      <c r="K1010" s="332">
        <v>2.5</v>
      </c>
      <c r="L1010" s="332">
        <v>30</v>
      </c>
      <c r="M1010" s="332">
        <v>80</v>
      </c>
      <c r="N1010" s="496">
        <v>172.3</v>
      </c>
      <c r="O1010" s="496">
        <v>12.3</v>
      </c>
      <c r="P1010" s="496">
        <v>11.5</v>
      </c>
      <c r="Q1010" s="497">
        <v>0.69513888888888897</v>
      </c>
      <c r="R1010" s="496"/>
      <c r="S1010" s="514">
        <f t="shared" si="69"/>
        <v>2.1000000000000014</v>
      </c>
      <c r="T1010" s="513">
        <f t="shared" ref="T1010:T1073" si="71">IF(I1010&gt;4000,60,"")</f>
        <v>60</v>
      </c>
      <c r="U1010" s="501" t="str">
        <f t="shared" si="70"/>
        <v/>
      </c>
      <c r="V1010" s="503">
        <f t="shared" ref="V1010:V1073" si="72">IF(O1010&gt;B1010+2,60,"")</f>
        <v>60</v>
      </c>
      <c r="W1010" s="514">
        <f t="shared" ref="W1010:W1073" si="73">MAX(O1010:P1010)</f>
        <v>12.3</v>
      </c>
      <c r="X1010" s="628" t="str">
        <f t="shared" ref="X1010:X1073" si="74">IF(W1010&gt;B1010+3,60,"")</f>
        <v/>
      </c>
      <c r="AT1010" s="254"/>
      <c r="AV1010" s="216"/>
      <c r="AW1010" s="332"/>
      <c r="AY1010" s="255"/>
    </row>
    <row r="1011" spans="2:51" x14ac:dyDescent="0.25">
      <c r="B1011" s="332">
        <v>10.199999999999999</v>
      </c>
      <c r="C1011" s="332">
        <v>77</v>
      </c>
      <c r="D1011" s="332">
        <v>10.199999999999999</v>
      </c>
      <c r="E1011" s="332">
        <v>9.4</v>
      </c>
      <c r="F1011" s="332">
        <v>13</v>
      </c>
      <c r="G1011" s="332">
        <v>303</v>
      </c>
      <c r="H1011" s="332">
        <v>1005.9</v>
      </c>
      <c r="I1011" s="332">
        <v>7409</v>
      </c>
      <c r="J1011" s="332">
        <v>0</v>
      </c>
      <c r="K1011" s="332">
        <v>2.5</v>
      </c>
      <c r="L1011" s="332">
        <v>30</v>
      </c>
      <c r="M1011" s="332">
        <v>80</v>
      </c>
      <c r="N1011" s="496">
        <v>172.3</v>
      </c>
      <c r="O1011" s="496">
        <v>12.2</v>
      </c>
      <c r="P1011" s="496">
        <v>11.4</v>
      </c>
      <c r="Q1011" s="497">
        <v>0.69583333333333297</v>
      </c>
      <c r="R1011" s="496"/>
      <c r="S1011" s="514">
        <f t="shared" si="69"/>
        <v>2</v>
      </c>
      <c r="T1011" s="513">
        <f t="shared" si="71"/>
        <v>60</v>
      </c>
      <c r="U1011" s="501" t="str">
        <f t="shared" si="70"/>
        <v/>
      </c>
      <c r="V1011" s="503" t="str">
        <f t="shared" si="72"/>
        <v/>
      </c>
      <c r="W1011" s="514">
        <f t="shared" si="73"/>
        <v>12.2</v>
      </c>
      <c r="X1011" s="628" t="str">
        <f t="shared" si="74"/>
        <v/>
      </c>
      <c r="AT1011" s="254"/>
      <c r="AV1011" s="216"/>
      <c r="AW1011" s="332"/>
      <c r="AY1011" s="255"/>
    </row>
    <row r="1012" spans="2:51" x14ac:dyDescent="0.25">
      <c r="B1012" s="332">
        <v>10.1</v>
      </c>
      <c r="C1012" s="332">
        <v>76</v>
      </c>
      <c r="D1012" s="332">
        <v>10.1</v>
      </c>
      <c r="E1012" s="332">
        <v>8.6</v>
      </c>
      <c r="F1012" s="332">
        <v>11.2</v>
      </c>
      <c r="G1012" s="332">
        <v>278</v>
      </c>
      <c r="H1012" s="332">
        <v>1006</v>
      </c>
      <c r="I1012" s="332">
        <v>7362</v>
      </c>
      <c r="J1012" s="332">
        <v>0</v>
      </c>
      <c r="K1012" s="332">
        <v>2.5</v>
      </c>
      <c r="L1012" s="332">
        <v>30</v>
      </c>
      <c r="M1012" s="332">
        <v>80</v>
      </c>
      <c r="N1012" s="496">
        <v>172.3</v>
      </c>
      <c r="O1012" s="496">
        <v>12.1</v>
      </c>
      <c r="P1012" s="496">
        <v>11.4</v>
      </c>
      <c r="Q1012" s="497">
        <v>0.69652777777777797</v>
      </c>
      <c r="R1012" s="496"/>
      <c r="S1012" s="514">
        <f t="shared" si="69"/>
        <v>2</v>
      </c>
      <c r="T1012" s="513">
        <f t="shared" si="71"/>
        <v>60</v>
      </c>
      <c r="U1012" s="501" t="str">
        <f t="shared" si="70"/>
        <v/>
      </c>
      <c r="V1012" s="503" t="str">
        <f t="shared" si="72"/>
        <v/>
      </c>
      <c r="W1012" s="514">
        <f t="shared" si="73"/>
        <v>12.1</v>
      </c>
      <c r="X1012" s="628" t="str">
        <f t="shared" si="74"/>
        <v/>
      </c>
      <c r="AT1012" s="254"/>
      <c r="AV1012" s="216"/>
      <c r="AW1012" s="332"/>
      <c r="AY1012" s="255"/>
    </row>
    <row r="1013" spans="2:51" x14ac:dyDescent="0.25">
      <c r="B1013" s="332">
        <v>10</v>
      </c>
      <c r="C1013" s="332">
        <v>76</v>
      </c>
      <c r="D1013" s="332">
        <v>10</v>
      </c>
      <c r="E1013" s="332">
        <v>10.1</v>
      </c>
      <c r="F1013" s="332">
        <v>14.8</v>
      </c>
      <c r="G1013" s="332">
        <v>296</v>
      </c>
      <c r="H1013" s="332">
        <v>1005.7</v>
      </c>
      <c r="I1013" s="332">
        <v>8013</v>
      </c>
      <c r="J1013" s="332">
        <v>0</v>
      </c>
      <c r="K1013" s="332">
        <v>2.5</v>
      </c>
      <c r="L1013" s="332">
        <v>30</v>
      </c>
      <c r="M1013" s="332">
        <v>80</v>
      </c>
      <c r="N1013" s="496">
        <v>172.3</v>
      </c>
      <c r="O1013" s="496">
        <v>11.9</v>
      </c>
      <c r="P1013" s="496">
        <v>11.3</v>
      </c>
      <c r="Q1013" s="497">
        <v>0.69722222222222197</v>
      </c>
      <c r="R1013" s="496"/>
      <c r="S1013" s="514">
        <f t="shared" si="69"/>
        <v>1.9000000000000004</v>
      </c>
      <c r="T1013" s="513">
        <f t="shared" si="71"/>
        <v>60</v>
      </c>
      <c r="U1013" s="501" t="str">
        <f t="shared" si="70"/>
        <v/>
      </c>
      <c r="V1013" s="503" t="str">
        <f t="shared" si="72"/>
        <v/>
      </c>
      <c r="W1013" s="514">
        <f t="shared" si="73"/>
        <v>11.9</v>
      </c>
      <c r="X1013" s="628" t="str">
        <f t="shared" si="74"/>
        <v/>
      </c>
      <c r="AT1013" s="254"/>
      <c r="AV1013" s="216"/>
      <c r="AW1013" s="332"/>
      <c r="AY1013" s="255"/>
    </row>
    <row r="1014" spans="2:51" x14ac:dyDescent="0.25">
      <c r="B1014" s="332">
        <v>10</v>
      </c>
      <c r="C1014" s="332">
        <v>77</v>
      </c>
      <c r="D1014" s="332">
        <v>10</v>
      </c>
      <c r="E1014" s="332">
        <v>6.8</v>
      </c>
      <c r="F1014" s="332">
        <v>11.2</v>
      </c>
      <c r="G1014" s="332">
        <v>333</v>
      </c>
      <c r="H1014" s="332">
        <v>1005.9</v>
      </c>
      <c r="I1014" s="332">
        <v>9718</v>
      </c>
      <c r="J1014" s="332">
        <v>0</v>
      </c>
      <c r="K1014" s="332">
        <v>2.5</v>
      </c>
      <c r="L1014" s="332">
        <v>30</v>
      </c>
      <c r="M1014" s="332">
        <v>80</v>
      </c>
      <c r="N1014" s="496">
        <v>172.3</v>
      </c>
      <c r="O1014" s="496">
        <v>11.7</v>
      </c>
      <c r="P1014" s="496">
        <v>11.2</v>
      </c>
      <c r="Q1014" s="497">
        <v>0.69791666666666696</v>
      </c>
      <c r="R1014" s="496"/>
      <c r="S1014" s="514">
        <f t="shared" si="69"/>
        <v>1.6999999999999993</v>
      </c>
      <c r="T1014" s="513">
        <f t="shared" si="71"/>
        <v>60</v>
      </c>
      <c r="U1014" s="501" t="str">
        <f t="shared" si="70"/>
        <v/>
      </c>
      <c r="V1014" s="503" t="str">
        <f t="shared" si="72"/>
        <v/>
      </c>
      <c r="W1014" s="514">
        <f t="shared" si="73"/>
        <v>11.7</v>
      </c>
      <c r="X1014" s="628" t="str">
        <f t="shared" si="74"/>
        <v/>
      </c>
      <c r="AT1014" s="254"/>
      <c r="AV1014" s="216"/>
      <c r="AW1014" s="332"/>
      <c r="AY1014" s="255"/>
    </row>
    <row r="1015" spans="2:51" x14ac:dyDescent="0.25">
      <c r="B1015" s="332">
        <v>9.9</v>
      </c>
      <c r="C1015" s="332">
        <v>78</v>
      </c>
      <c r="D1015" s="332">
        <v>8.6999999999999993</v>
      </c>
      <c r="E1015" s="332">
        <v>9</v>
      </c>
      <c r="F1015" s="332">
        <v>14.8</v>
      </c>
      <c r="G1015" s="332">
        <v>248</v>
      </c>
      <c r="H1015" s="332">
        <v>1006</v>
      </c>
      <c r="I1015" s="332">
        <v>10431</v>
      </c>
      <c r="J1015" s="332">
        <v>0.3</v>
      </c>
      <c r="K1015" s="332">
        <v>2.8</v>
      </c>
      <c r="L1015" s="332">
        <v>30.3</v>
      </c>
      <c r="M1015" s="332">
        <v>80.3</v>
      </c>
      <c r="N1015" s="496">
        <v>172.6</v>
      </c>
      <c r="O1015" s="496">
        <v>11.5</v>
      </c>
      <c r="P1015" s="496">
        <v>11.2</v>
      </c>
      <c r="Q1015" s="497">
        <v>0.69861111111111096</v>
      </c>
      <c r="R1015" s="496"/>
      <c r="S1015" s="514">
        <f t="shared" si="69"/>
        <v>1.5999999999999996</v>
      </c>
      <c r="T1015" s="513">
        <f t="shared" si="71"/>
        <v>60</v>
      </c>
      <c r="U1015" s="501">
        <f t="shared" si="70"/>
        <v>60</v>
      </c>
      <c r="V1015" s="503" t="str">
        <f t="shared" si="72"/>
        <v/>
      </c>
      <c r="W1015" s="514">
        <f t="shared" si="73"/>
        <v>11.5</v>
      </c>
      <c r="X1015" s="628" t="str">
        <f t="shared" si="74"/>
        <v/>
      </c>
      <c r="AT1015" s="254"/>
      <c r="AV1015" s="216"/>
      <c r="AW1015" s="332"/>
      <c r="AY1015" s="255"/>
    </row>
    <row r="1016" spans="2:51" x14ac:dyDescent="0.25">
      <c r="B1016" s="332">
        <v>9.8000000000000007</v>
      </c>
      <c r="C1016" s="332">
        <v>78</v>
      </c>
      <c r="D1016" s="332">
        <v>8.6</v>
      </c>
      <c r="E1016" s="332">
        <v>8.6</v>
      </c>
      <c r="F1016" s="332">
        <v>11.2</v>
      </c>
      <c r="G1016" s="332">
        <v>298</v>
      </c>
      <c r="H1016" s="332">
        <v>1005.6</v>
      </c>
      <c r="I1016" s="332">
        <v>10431</v>
      </c>
      <c r="J1016" s="332">
        <v>0.3</v>
      </c>
      <c r="K1016" s="332">
        <v>2.8</v>
      </c>
      <c r="L1016" s="332">
        <v>30.3</v>
      </c>
      <c r="M1016" s="332">
        <v>80.3</v>
      </c>
      <c r="N1016" s="496">
        <v>172.6</v>
      </c>
      <c r="O1016" s="496">
        <v>11.3</v>
      </c>
      <c r="P1016" s="496">
        <v>11</v>
      </c>
      <c r="Q1016" s="497">
        <v>0.69930555555555596</v>
      </c>
      <c r="R1016" s="496"/>
      <c r="S1016" s="514">
        <f t="shared" si="69"/>
        <v>1.5</v>
      </c>
      <c r="T1016" s="513">
        <f t="shared" si="71"/>
        <v>60</v>
      </c>
      <c r="U1016" s="501">
        <f t="shared" si="70"/>
        <v>60</v>
      </c>
      <c r="V1016" s="503" t="str">
        <f t="shared" si="72"/>
        <v/>
      </c>
      <c r="W1016" s="514">
        <f t="shared" si="73"/>
        <v>11.3</v>
      </c>
      <c r="X1016" s="628" t="str">
        <f t="shared" si="74"/>
        <v/>
      </c>
      <c r="AT1016" s="254"/>
      <c r="AV1016" s="216"/>
      <c r="AW1016" s="332"/>
      <c r="AY1016" s="255"/>
    </row>
    <row r="1017" spans="2:51" x14ac:dyDescent="0.25">
      <c r="B1017" s="332">
        <v>9.6</v>
      </c>
      <c r="C1017" s="332">
        <v>80</v>
      </c>
      <c r="D1017" s="332">
        <v>9.3000000000000007</v>
      </c>
      <c r="E1017" s="332">
        <v>5</v>
      </c>
      <c r="F1017" s="332">
        <v>9.4</v>
      </c>
      <c r="G1017" s="332">
        <v>311</v>
      </c>
      <c r="H1017" s="332">
        <v>1005.6</v>
      </c>
      <c r="I1017" s="332">
        <v>10044</v>
      </c>
      <c r="J1017" s="332">
        <v>0.3</v>
      </c>
      <c r="K1017" s="332">
        <v>2.8</v>
      </c>
      <c r="L1017" s="332">
        <v>30.3</v>
      </c>
      <c r="M1017" s="332">
        <v>80.3</v>
      </c>
      <c r="N1017" s="496">
        <v>172.6</v>
      </c>
      <c r="O1017" s="496">
        <v>11.1</v>
      </c>
      <c r="P1017" s="496">
        <v>10.9</v>
      </c>
      <c r="Q1017" s="497">
        <v>0.7</v>
      </c>
      <c r="R1017" s="496"/>
      <c r="S1017" s="514">
        <f t="shared" si="69"/>
        <v>1.5</v>
      </c>
      <c r="T1017" s="513">
        <f t="shared" si="71"/>
        <v>60</v>
      </c>
      <c r="U1017" s="501">
        <f t="shared" si="70"/>
        <v>60</v>
      </c>
      <c r="V1017" s="503" t="str">
        <f t="shared" si="72"/>
        <v/>
      </c>
      <c r="W1017" s="514">
        <f t="shared" si="73"/>
        <v>11.1</v>
      </c>
      <c r="X1017" s="628" t="str">
        <f t="shared" si="74"/>
        <v/>
      </c>
      <c r="AT1017" s="254"/>
      <c r="AV1017" s="216"/>
      <c r="AW1017" s="332"/>
      <c r="AY1017" s="255"/>
    </row>
    <row r="1018" spans="2:51" x14ac:dyDescent="0.25">
      <c r="B1018" s="332">
        <v>9.5</v>
      </c>
      <c r="C1018" s="332">
        <v>80</v>
      </c>
      <c r="D1018" s="332">
        <v>7.9</v>
      </c>
      <c r="E1018" s="332">
        <v>10.4</v>
      </c>
      <c r="F1018" s="332">
        <v>13</v>
      </c>
      <c r="G1018" s="332">
        <v>286</v>
      </c>
      <c r="H1018" s="332">
        <v>1005.6</v>
      </c>
      <c r="I1018" s="332">
        <v>9935</v>
      </c>
      <c r="J1018" s="332">
        <v>0.3</v>
      </c>
      <c r="K1018" s="332">
        <v>2.8</v>
      </c>
      <c r="L1018" s="332">
        <v>30.3</v>
      </c>
      <c r="M1018" s="332">
        <v>80.3</v>
      </c>
      <c r="N1018" s="496">
        <v>172.6</v>
      </c>
      <c r="O1018" s="496">
        <v>10.9</v>
      </c>
      <c r="P1018" s="496">
        <v>10.7</v>
      </c>
      <c r="Q1018" s="497">
        <v>0.70069444444444495</v>
      </c>
      <c r="R1018" s="496"/>
      <c r="S1018" s="514">
        <f t="shared" si="69"/>
        <v>1.4000000000000004</v>
      </c>
      <c r="T1018" s="513">
        <f t="shared" si="71"/>
        <v>60</v>
      </c>
      <c r="U1018" s="501">
        <f t="shared" si="70"/>
        <v>60</v>
      </c>
      <c r="V1018" s="503" t="str">
        <f t="shared" si="72"/>
        <v/>
      </c>
      <c r="W1018" s="514">
        <f t="shared" si="73"/>
        <v>10.9</v>
      </c>
      <c r="X1018" s="628" t="str">
        <f t="shared" si="74"/>
        <v/>
      </c>
      <c r="AT1018" s="254"/>
      <c r="AV1018" s="216"/>
      <c r="AW1018" s="332"/>
      <c r="AY1018" s="255"/>
    </row>
    <row r="1019" spans="2:51" x14ac:dyDescent="0.25">
      <c r="B1019" s="332">
        <v>9.4</v>
      </c>
      <c r="C1019" s="332">
        <v>80</v>
      </c>
      <c r="D1019" s="332">
        <v>8.3000000000000007</v>
      </c>
      <c r="E1019" s="332">
        <v>7.9</v>
      </c>
      <c r="F1019" s="332">
        <v>11.2</v>
      </c>
      <c r="G1019" s="332">
        <v>330</v>
      </c>
      <c r="H1019" s="332">
        <v>1006</v>
      </c>
      <c r="I1019" s="332">
        <v>9780</v>
      </c>
      <c r="J1019" s="332">
        <v>0.3</v>
      </c>
      <c r="K1019" s="332">
        <v>2.8</v>
      </c>
      <c r="L1019" s="332">
        <v>30.3</v>
      </c>
      <c r="M1019" s="332">
        <v>80.3</v>
      </c>
      <c r="N1019" s="496">
        <v>172.6</v>
      </c>
      <c r="O1019" s="496">
        <v>10.8</v>
      </c>
      <c r="P1019" s="496">
        <v>10.6</v>
      </c>
      <c r="Q1019" s="497">
        <v>0.70138888888888895</v>
      </c>
      <c r="R1019" s="496"/>
      <c r="S1019" s="514">
        <f t="shared" si="69"/>
        <v>1.4000000000000004</v>
      </c>
      <c r="T1019" s="513">
        <f t="shared" si="71"/>
        <v>60</v>
      </c>
      <c r="U1019" s="501">
        <f t="shared" si="70"/>
        <v>60</v>
      </c>
      <c r="V1019" s="503" t="str">
        <f t="shared" si="72"/>
        <v/>
      </c>
      <c r="W1019" s="514">
        <f t="shared" si="73"/>
        <v>10.8</v>
      </c>
      <c r="X1019" s="628" t="str">
        <f t="shared" si="74"/>
        <v/>
      </c>
      <c r="AT1019" s="254"/>
      <c r="AV1019" s="216"/>
      <c r="AW1019" s="332"/>
      <c r="AY1019" s="255"/>
    </row>
    <row r="1020" spans="2:51" x14ac:dyDescent="0.25">
      <c r="B1020" s="332">
        <v>9.4</v>
      </c>
      <c r="C1020" s="332">
        <v>81</v>
      </c>
      <c r="D1020" s="332">
        <v>9.4</v>
      </c>
      <c r="E1020" s="332">
        <v>4</v>
      </c>
      <c r="F1020" s="332">
        <v>5.4</v>
      </c>
      <c r="G1020" s="332">
        <v>352</v>
      </c>
      <c r="H1020" s="332">
        <v>1005.8</v>
      </c>
      <c r="I1020" s="332">
        <v>9176</v>
      </c>
      <c r="J1020" s="332">
        <v>0.3</v>
      </c>
      <c r="K1020" s="332">
        <v>2.8</v>
      </c>
      <c r="L1020" s="332">
        <v>30.3</v>
      </c>
      <c r="M1020" s="332">
        <v>80.3</v>
      </c>
      <c r="N1020" s="496">
        <v>172.6</v>
      </c>
      <c r="O1020" s="496">
        <v>10.6</v>
      </c>
      <c r="P1020" s="496">
        <v>10.5</v>
      </c>
      <c r="Q1020" s="497">
        <v>0.70208333333333295</v>
      </c>
      <c r="R1020" s="496"/>
      <c r="S1020" s="514">
        <f t="shared" si="69"/>
        <v>1.1999999999999993</v>
      </c>
      <c r="T1020" s="513">
        <f t="shared" si="71"/>
        <v>60</v>
      </c>
      <c r="U1020" s="501">
        <f t="shared" si="70"/>
        <v>60</v>
      </c>
      <c r="V1020" s="503" t="str">
        <f t="shared" si="72"/>
        <v/>
      </c>
      <c r="W1020" s="514">
        <f t="shared" si="73"/>
        <v>10.6</v>
      </c>
      <c r="X1020" s="628" t="str">
        <f t="shared" si="74"/>
        <v/>
      </c>
      <c r="AT1020" s="254"/>
      <c r="AV1020" s="216"/>
      <c r="AW1020" s="332"/>
      <c r="AY1020" s="255"/>
    </row>
    <row r="1021" spans="2:51" x14ac:dyDescent="0.25">
      <c r="B1021" s="332">
        <v>9.4</v>
      </c>
      <c r="C1021" s="332">
        <v>81</v>
      </c>
      <c r="D1021" s="332">
        <v>9.4</v>
      </c>
      <c r="E1021" s="332">
        <v>2.5</v>
      </c>
      <c r="F1021" s="332">
        <v>5.4</v>
      </c>
      <c r="G1021" s="332">
        <v>294</v>
      </c>
      <c r="H1021" s="332">
        <v>1006</v>
      </c>
      <c r="I1021" s="332">
        <v>7858</v>
      </c>
      <c r="J1021" s="332">
        <v>0.3</v>
      </c>
      <c r="K1021" s="332">
        <v>2.8</v>
      </c>
      <c r="L1021" s="332">
        <v>30.3</v>
      </c>
      <c r="M1021" s="332">
        <v>80.3</v>
      </c>
      <c r="N1021" s="496">
        <v>172.6</v>
      </c>
      <c r="O1021" s="496">
        <v>10.5</v>
      </c>
      <c r="P1021" s="496">
        <v>10.4</v>
      </c>
      <c r="Q1021" s="497">
        <v>0.70277777777777795</v>
      </c>
      <c r="R1021" s="496"/>
      <c r="S1021" s="514">
        <f t="shared" si="69"/>
        <v>1.0999999999999996</v>
      </c>
      <c r="T1021" s="513">
        <f t="shared" si="71"/>
        <v>60</v>
      </c>
      <c r="U1021" s="501">
        <f t="shared" si="70"/>
        <v>60</v>
      </c>
      <c r="V1021" s="503" t="str">
        <f t="shared" si="72"/>
        <v/>
      </c>
      <c r="W1021" s="514">
        <f t="shared" si="73"/>
        <v>10.5</v>
      </c>
      <c r="X1021" s="628" t="str">
        <f t="shared" si="74"/>
        <v/>
      </c>
      <c r="AT1021" s="254"/>
      <c r="AV1021" s="216"/>
      <c r="AW1021" s="332"/>
      <c r="AY1021" s="255"/>
    </row>
    <row r="1022" spans="2:51" x14ac:dyDescent="0.25">
      <c r="B1022" s="332">
        <v>9.4</v>
      </c>
      <c r="C1022" s="332">
        <v>82</v>
      </c>
      <c r="D1022" s="332">
        <v>9</v>
      </c>
      <c r="E1022" s="332">
        <v>5.4</v>
      </c>
      <c r="F1022" s="332">
        <v>9.4</v>
      </c>
      <c r="G1022" s="332">
        <v>291</v>
      </c>
      <c r="H1022" s="332">
        <v>1005.7</v>
      </c>
      <c r="I1022" s="332">
        <v>6200</v>
      </c>
      <c r="J1022" s="332">
        <v>0.3</v>
      </c>
      <c r="K1022" s="332">
        <v>2.8</v>
      </c>
      <c r="L1022" s="332">
        <v>30.3</v>
      </c>
      <c r="M1022" s="332">
        <v>80.3</v>
      </c>
      <c r="N1022" s="496">
        <v>172.6</v>
      </c>
      <c r="O1022" s="496">
        <v>10.4</v>
      </c>
      <c r="P1022" s="496">
        <v>10.3</v>
      </c>
      <c r="Q1022" s="497">
        <v>0.70347222222222205</v>
      </c>
      <c r="R1022" s="496"/>
      <c r="S1022" s="514">
        <f t="shared" si="69"/>
        <v>1</v>
      </c>
      <c r="T1022" s="513">
        <f t="shared" si="71"/>
        <v>60</v>
      </c>
      <c r="U1022" s="501">
        <f t="shared" si="70"/>
        <v>60</v>
      </c>
      <c r="V1022" s="503" t="str">
        <f t="shared" si="72"/>
        <v/>
      </c>
      <c r="W1022" s="514">
        <f t="shared" si="73"/>
        <v>10.4</v>
      </c>
      <c r="X1022" s="628" t="str">
        <f t="shared" si="74"/>
        <v/>
      </c>
      <c r="AT1022" s="254"/>
      <c r="AV1022" s="216"/>
      <c r="AW1022" s="332"/>
      <c r="AY1022" s="255"/>
    </row>
    <row r="1023" spans="2:51" x14ac:dyDescent="0.25">
      <c r="B1023" s="332">
        <v>9.4</v>
      </c>
      <c r="C1023" s="332">
        <v>81</v>
      </c>
      <c r="D1023" s="332">
        <v>8.8000000000000007</v>
      </c>
      <c r="E1023" s="332">
        <v>6.1</v>
      </c>
      <c r="F1023" s="332">
        <v>9.4</v>
      </c>
      <c r="G1023" s="332">
        <v>272</v>
      </c>
      <c r="H1023" s="332">
        <v>1005.8</v>
      </c>
      <c r="I1023" s="332">
        <v>4882</v>
      </c>
      <c r="J1023" s="332">
        <v>0.3</v>
      </c>
      <c r="K1023" s="332">
        <v>2.8</v>
      </c>
      <c r="L1023" s="332">
        <v>30.3</v>
      </c>
      <c r="M1023" s="332">
        <v>80.3</v>
      </c>
      <c r="N1023" s="496">
        <v>172.6</v>
      </c>
      <c r="O1023" s="496">
        <v>10.3</v>
      </c>
      <c r="P1023" s="496">
        <v>10.199999999999999</v>
      </c>
      <c r="Q1023" s="497">
        <v>0.70416666666666705</v>
      </c>
      <c r="R1023" s="496"/>
      <c r="S1023" s="514">
        <f t="shared" si="69"/>
        <v>0.90000000000000036</v>
      </c>
      <c r="T1023" s="513">
        <f t="shared" si="71"/>
        <v>60</v>
      </c>
      <c r="U1023" s="501">
        <f t="shared" si="70"/>
        <v>60</v>
      </c>
      <c r="V1023" s="503" t="str">
        <f t="shared" si="72"/>
        <v/>
      </c>
      <c r="W1023" s="514">
        <f t="shared" si="73"/>
        <v>10.3</v>
      </c>
      <c r="X1023" s="628" t="str">
        <f t="shared" si="74"/>
        <v/>
      </c>
      <c r="AT1023" s="254"/>
      <c r="AV1023" s="216"/>
      <c r="AW1023" s="332"/>
      <c r="AY1023" s="255"/>
    </row>
    <row r="1024" spans="2:51" x14ac:dyDescent="0.25">
      <c r="B1024" s="332">
        <v>9.4</v>
      </c>
      <c r="C1024" s="332">
        <v>81</v>
      </c>
      <c r="D1024" s="332">
        <v>8.1999999999999993</v>
      </c>
      <c r="E1024" s="332">
        <v>8.6</v>
      </c>
      <c r="F1024" s="332">
        <v>11.2</v>
      </c>
      <c r="G1024" s="332">
        <v>294</v>
      </c>
      <c r="H1024" s="332">
        <v>1005.9</v>
      </c>
      <c r="I1024" s="332">
        <v>3673</v>
      </c>
      <c r="J1024" s="332">
        <v>0.3</v>
      </c>
      <c r="K1024" s="332">
        <v>2.8</v>
      </c>
      <c r="L1024" s="332">
        <v>30.3</v>
      </c>
      <c r="M1024" s="332">
        <v>80.3</v>
      </c>
      <c r="N1024" s="496">
        <v>172.6</v>
      </c>
      <c r="O1024" s="496">
        <v>10.199999999999999</v>
      </c>
      <c r="P1024" s="496">
        <v>10.1</v>
      </c>
      <c r="Q1024" s="497">
        <v>0.70486111111111105</v>
      </c>
      <c r="R1024" s="496"/>
      <c r="S1024" s="514">
        <f t="shared" si="69"/>
        <v>0.79999999999999893</v>
      </c>
      <c r="T1024" s="513" t="str">
        <f t="shared" si="71"/>
        <v/>
      </c>
      <c r="U1024" s="501">
        <f t="shared" si="70"/>
        <v>60</v>
      </c>
      <c r="V1024" s="503" t="str">
        <f t="shared" si="72"/>
        <v/>
      </c>
      <c r="W1024" s="514">
        <f t="shared" si="73"/>
        <v>10.199999999999999</v>
      </c>
      <c r="X1024" s="628" t="str">
        <f t="shared" si="74"/>
        <v/>
      </c>
      <c r="AT1024" s="254"/>
      <c r="AV1024" s="216"/>
      <c r="AW1024" s="332"/>
      <c r="AY1024" s="255"/>
    </row>
    <row r="1025" spans="2:51" x14ac:dyDescent="0.25">
      <c r="B1025" s="332">
        <v>9.4</v>
      </c>
      <c r="C1025" s="332">
        <v>81</v>
      </c>
      <c r="D1025" s="332">
        <v>7.5</v>
      </c>
      <c r="E1025" s="332">
        <v>12.2</v>
      </c>
      <c r="F1025" s="332">
        <v>14.8</v>
      </c>
      <c r="G1025" s="332">
        <v>245</v>
      </c>
      <c r="H1025" s="332">
        <v>1006.1</v>
      </c>
      <c r="I1025" s="332">
        <v>4386</v>
      </c>
      <c r="J1025" s="332">
        <v>0.3</v>
      </c>
      <c r="K1025" s="332">
        <v>2.8</v>
      </c>
      <c r="L1025" s="332">
        <v>30.3</v>
      </c>
      <c r="M1025" s="332">
        <v>80.3</v>
      </c>
      <c r="N1025" s="496">
        <v>172.6</v>
      </c>
      <c r="O1025" s="496">
        <v>10.1</v>
      </c>
      <c r="P1025" s="496">
        <v>10.1</v>
      </c>
      <c r="Q1025" s="497">
        <v>0.70555555555555605</v>
      </c>
      <c r="R1025" s="496"/>
      <c r="S1025" s="514">
        <f t="shared" si="69"/>
        <v>0.69999999999999929</v>
      </c>
      <c r="T1025" s="513">
        <f t="shared" si="71"/>
        <v>60</v>
      </c>
      <c r="U1025" s="501">
        <f t="shared" si="70"/>
        <v>60</v>
      </c>
      <c r="V1025" s="503" t="str">
        <f t="shared" si="72"/>
        <v/>
      </c>
      <c r="W1025" s="514">
        <f t="shared" si="73"/>
        <v>10.1</v>
      </c>
      <c r="X1025" s="628" t="str">
        <f t="shared" si="74"/>
        <v/>
      </c>
      <c r="AT1025" s="254"/>
      <c r="AV1025" s="216"/>
      <c r="AW1025" s="332"/>
      <c r="AY1025" s="255"/>
    </row>
    <row r="1026" spans="2:51" x14ac:dyDescent="0.25">
      <c r="B1026" s="332">
        <v>9.4</v>
      </c>
      <c r="C1026" s="332">
        <v>80</v>
      </c>
      <c r="D1026" s="332">
        <v>7.8</v>
      </c>
      <c r="E1026" s="332">
        <v>10.8</v>
      </c>
      <c r="F1026" s="332">
        <v>14.8</v>
      </c>
      <c r="G1026" s="332">
        <v>296</v>
      </c>
      <c r="H1026" s="332">
        <v>1006.1</v>
      </c>
      <c r="I1026" s="332">
        <v>6308</v>
      </c>
      <c r="J1026" s="332">
        <v>0.3</v>
      </c>
      <c r="K1026" s="332">
        <v>2.8</v>
      </c>
      <c r="L1026" s="332">
        <v>30.3</v>
      </c>
      <c r="M1026" s="332">
        <v>80.3</v>
      </c>
      <c r="N1026" s="496">
        <v>172.6</v>
      </c>
      <c r="O1026" s="496">
        <v>10</v>
      </c>
      <c r="P1026" s="496">
        <v>10</v>
      </c>
      <c r="Q1026" s="497">
        <v>0.70625000000000004</v>
      </c>
      <c r="R1026" s="496"/>
      <c r="S1026" s="514">
        <f t="shared" si="69"/>
        <v>0.59999999999999964</v>
      </c>
      <c r="T1026" s="513">
        <f t="shared" si="71"/>
        <v>60</v>
      </c>
      <c r="U1026" s="501">
        <f t="shared" si="70"/>
        <v>60</v>
      </c>
      <c r="V1026" s="503" t="str">
        <f t="shared" si="72"/>
        <v/>
      </c>
      <c r="W1026" s="514">
        <f t="shared" si="73"/>
        <v>10</v>
      </c>
      <c r="X1026" s="628" t="str">
        <f t="shared" si="74"/>
        <v/>
      </c>
      <c r="AT1026" s="254"/>
      <c r="AV1026" s="216"/>
      <c r="AW1026" s="332"/>
      <c r="AY1026" s="255"/>
    </row>
    <row r="1027" spans="2:51" x14ac:dyDescent="0.25">
      <c r="B1027" s="332">
        <v>9.5</v>
      </c>
      <c r="C1027" s="332">
        <v>81</v>
      </c>
      <c r="D1027" s="332">
        <v>7.7</v>
      </c>
      <c r="E1027" s="332">
        <v>11.9</v>
      </c>
      <c r="F1027" s="332">
        <v>16.600000000000001</v>
      </c>
      <c r="G1027" s="332">
        <v>343</v>
      </c>
      <c r="H1027" s="332">
        <v>1006.1</v>
      </c>
      <c r="I1027" s="332">
        <v>9672</v>
      </c>
      <c r="J1027" s="332">
        <v>0.3</v>
      </c>
      <c r="K1027" s="332">
        <v>2.8</v>
      </c>
      <c r="L1027" s="332">
        <v>30.3</v>
      </c>
      <c r="M1027" s="332">
        <v>80.3</v>
      </c>
      <c r="N1027" s="496">
        <v>172.6</v>
      </c>
      <c r="O1027" s="496">
        <v>9.9</v>
      </c>
      <c r="P1027" s="496">
        <v>10</v>
      </c>
      <c r="Q1027" s="497">
        <v>0.70694444444444404</v>
      </c>
      <c r="R1027" s="496"/>
      <c r="S1027" s="514">
        <f t="shared" si="69"/>
        <v>0.40000000000000036</v>
      </c>
      <c r="T1027" s="513">
        <f t="shared" si="71"/>
        <v>60</v>
      </c>
      <c r="U1027" s="501">
        <f t="shared" si="70"/>
        <v>60</v>
      </c>
      <c r="V1027" s="503" t="str">
        <f t="shared" si="72"/>
        <v/>
      </c>
      <c r="W1027" s="514">
        <f t="shared" si="73"/>
        <v>10</v>
      </c>
      <c r="X1027" s="628" t="str">
        <f t="shared" si="74"/>
        <v/>
      </c>
      <c r="AT1027" s="254"/>
      <c r="AV1027" s="216"/>
      <c r="AW1027" s="332"/>
      <c r="AY1027" s="255"/>
    </row>
    <row r="1028" spans="2:51" x14ac:dyDescent="0.25">
      <c r="B1028" s="332">
        <v>9.5</v>
      </c>
      <c r="C1028" s="332">
        <v>80</v>
      </c>
      <c r="D1028" s="332">
        <v>9.5</v>
      </c>
      <c r="E1028" s="332">
        <v>4.3</v>
      </c>
      <c r="F1028" s="332">
        <v>5.4</v>
      </c>
      <c r="G1028" s="332">
        <v>16</v>
      </c>
      <c r="H1028" s="332">
        <v>1005.9</v>
      </c>
      <c r="I1028" s="332">
        <v>12090</v>
      </c>
      <c r="J1028" s="332">
        <v>0.3</v>
      </c>
      <c r="K1028" s="332">
        <v>2.8</v>
      </c>
      <c r="L1028" s="332">
        <v>30.3</v>
      </c>
      <c r="M1028" s="332">
        <v>80.3</v>
      </c>
      <c r="N1028" s="496">
        <v>172.6</v>
      </c>
      <c r="O1028" s="496">
        <v>9.8000000000000007</v>
      </c>
      <c r="P1028" s="496">
        <v>9.9</v>
      </c>
      <c r="Q1028" s="497">
        <v>0.70763888888888904</v>
      </c>
      <c r="R1028" s="496"/>
      <c r="S1028" s="514">
        <f t="shared" si="69"/>
        <v>0.30000000000000071</v>
      </c>
      <c r="T1028" s="513">
        <f t="shared" si="71"/>
        <v>60</v>
      </c>
      <c r="U1028" s="501">
        <f t="shared" si="70"/>
        <v>60</v>
      </c>
      <c r="V1028" s="503" t="str">
        <f t="shared" si="72"/>
        <v/>
      </c>
      <c r="W1028" s="514">
        <f t="shared" si="73"/>
        <v>9.9</v>
      </c>
      <c r="X1028" s="628" t="str">
        <f t="shared" si="74"/>
        <v/>
      </c>
      <c r="AT1028" s="254"/>
      <c r="AV1028" s="216"/>
      <c r="AW1028" s="332"/>
      <c r="AY1028" s="255"/>
    </row>
    <row r="1029" spans="2:51" x14ac:dyDescent="0.25">
      <c r="B1029" s="332">
        <v>9.1999999999999993</v>
      </c>
      <c r="C1029" s="332">
        <v>80</v>
      </c>
      <c r="D1029" s="332">
        <v>8.3000000000000007</v>
      </c>
      <c r="E1029" s="332">
        <v>6.8</v>
      </c>
      <c r="F1029" s="332">
        <v>9.4</v>
      </c>
      <c r="G1029" s="332">
        <v>287</v>
      </c>
      <c r="H1029" s="332">
        <v>1006</v>
      </c>
      <c r="I1029" s="332">
        <v>12245</v>
      </c>
      <c r="J1029" s="332">
        <v>0.3</v>
      </c>
      <c r="K1029" s="332">
        <v>2.8</v>
      </c>
      <c r="L1029" s="332">
        <v>30.3</v>
      </c>
      <c r="M1029" s="332">
        <v>80.3</v>
      </c>
      <c r="N1029" s="496">
        <v>172.6</v>
      </c>
      <c r="O1029" s="496">
        <v>9.6999999999999993</v>
      </c>
      <c r="P1029" s="496">
        <v>9.8000000000000007</v>
      </c>
      <c r="Q1029" s="497">
        <v>0.70833333333333304</v>
      </c>
      <c r="R1029" s="496"/>
      <c r="S1029" s="514">
        <f t="shared" si="69"/>
        <v>0.5</v>
      </c>
      <c r="T1029" s="513">
        <f t="shared" si="71"/>
        <v>60</v>
      </c>
      <c r="U1029" s="501">
        <f t="shared" si="70"/>
        <v>60</v>
      </c>
      <c r="V1029" s="503" t="str">
        <f t="shared" si="72"/>
        <v/>
      </c>
      <c r="W1029" s="514">
        <f t="shared" si="73"/>
        <v>9.8000000000000007</v>
      </c>
      <c r="X1029" s="628" t="str">
        <f t="shared" si="74"/>
        <v/>
      </c>
      <c r="AT1029" s="254"/>
      <c r="AV1029" s="216"/>
      <c r="AW1029" s="332"/>
      <c r="AY1029" s="255"/>
    </row>
    <row r="1030" spans="2:51" x14ac:dyDescent="0.25">
      <c r="B1030" s="332">
        <v>9.1</v>
      </c>
      <c r="C1030" s="332">
        <v>80</v>
      </c>
      <c r="D1030" s="332">
        <v>9.1</v>
      </c>
      <c r="E1030" s="332">
        <v>4</v>
      </c>
      <c r="F1030" s="332">
        <v>5.4</v>
      </c>
      <c r="G1030" s="332">
        <v>289</v>
      </c>
      <c r="H1030" s="332">
        <v>1006</v>
      </c>
      <c r="I1030" s="332">
        <v>12136</v>
      </c>
      <c r="J1030" s="332">
        <v>0.3</v>
      </c>
      <c r="K1030" s="332">
        <v>2.8</v>
      </c>
      <c r="L1030" s="332">
        <v>30.3</v>
      </c>
      <c r="M1030" s="332">
        <v>80.3</v>
      </c>
      <c r="N1030" s="496">
        <v>172.6</v>
      </c>
      <c r="O1030" s="496">
        <v>9.6999999999999993</v>
      </c>
      <c r="P1030" s="496">
        <v>9.8000000000000007</v>
      </c>
      <c r="Q1030" s="497">
        <v>0.70902777777777803</v>
      </c>
      <c r="R1030" s="496"/>
      <c r="S1030" s="514">
        <f t="shared" si="69"/>
        <v>0.59999999999999964</v>
      </c>
      <c r="T1030" s="513">
        <f t="shared" si="71"/>
        <v>60</v>
      </c>
      <c r="U1030" s="501">
        <f t="shared" si="70"/>
        <v>60</v>
      </c>
      <c r="V1030" s="503" t="str">
        <f t="shared" si="72"/>
        <v/>
      </c>
      <c r="W1030" s="514">
        <f t="shared" si="73"/>
        <v>9.8000000000000007</v>
      </c>
      <c r="X1030" s="628" t="str">
        <f t="shared" si="74"/>
        <v/>
      </c>
      <c r="AT1030" s="254"/>
      <c r="AV1030" s="216"/>
      <c r="AW1030" s="332"/>
      <c r="AY1030" s="255"/>
    </row>
    <row r="1031" spans="2:51" x14ac:dyDescent="0.25">
      <c r="B1031" s="332">
        <v>9.1</v>
      </c>
      <c r="C1031" s="332">
        <v>80</v>
      </c>
      <c r="D1031" s="332">
        <v>8.1</v>
      </c>
      <c r="E1031" s="332">
        <v>7.2</v>
      </c>
      <c r="F1031" s="332">
        <v>9.4</v>
      </c>
      <c r="G1031" s="332">
        <v>260</v>
      </c>
      <c r="H1031" s="332">
        <v>1006</v>
      </c>
      <c r="I1031" s="332">
        <v>12245</v>
      </c>
      <c r="J1031" s="332">
        <v>0.3</v>
      </c>
      <c r="K1031" s="332">
        <v>2.8</v>
      </c>
      <c r="L1031" s="332">
        <v>30.3</v>
      </c>
      <c r="M1031" s="332">
        <v>80.3</v>
      </c>
      <c r="N1031" s="496">
        <v>172.6</v>
      </c>
      <c r="O1031" s="496">
        <v>9.6</v>
      </c>
      <c r="P1031" s="496">
        <v>9.6999999999999993</v>
      </c>
      <c r="Q1031" s="497">
        <v>0.70972222222222203</v>
      </c>
      <c r="R1031" s="496"/>
      <c r="S1031" s="514">
        <f t="shared" si="69"/>
        <v>0.5</v>
      </c>
      <c r="T1031" s="513">
        <f t="shared" si="71"/>
        <v>60</v>
      </c>
      <c r="U1031" s="501">
        <f t="shared" si="70"/>
        <v>60</v>
      </c>
      <c r="V1031" s="503" t="str">
        <f t="shared" si="72"/>
        <v/>
      </c>
      <c r="W1031" s="514">
        <f t="shared" si="73"/>
        <v>9.6999999999999993</v>
      </c>
      <c r="X1031" s="628" t="str">
        <f t="shared" si="74"/>
        <v/>
      </c>
      <c r="AT1031" s="254"/>
      <c r="AV1031" s="216"/>
      <c r="AW1031" s="332"/>
      <c r="AY1031" s="255"/>
    </row>
    <row r="1032" spans="2:51" x14ac:dyDescent="0.25">
      <c r="B1032" s="332">
        <v>9.1</v>
      </c>
      <c r="C1032" s="332">
        <v>79</v>
      </c>
      <c r="D1032" s="332">
        <v>9.1</v>
      </c>
      <c r="E1032" s="332">
        <v>2.5</v>
      </c>
      <c r="F1032" s="332">
        <v>3.6</v>
      </c>
      <c r="G1032" s="332">
        <v>300</v>
      </c>
      <c r="H1032" s="332">
        <v>1006</v>
      </c>
      <c r="I1032" s="332">
        <v>12741</v>
      </c>
      <c r="J1032" s="332">
        <v>0.3</v>
      </c>
      <c r="K1032" s="332">
        <v>2.8</v>
      </c>
      <c r="L1032" s="332">
        <v>30.3</v>
      </c>
      <c r="M1032" s="332">
        <v>80.3</v>
      </c>
      <c r="N1032" s="496">
        <v>172.6</v>
      </c>
      <c r="O1032" s="496">
        <v>9.6</v>
      </c>
      <c r="P1032" s="496">
        <v>9.6</v>
      </c>
      <c r="Q1032" s="497">
        <v>0.71041666666666703</v>
      </c>
      <c r="R1032" s="496"/>
      <c r="S1032" s="514">
        <f t="shared" si="69"/>
        <v>0.5</v>
      </c>
      <c r="T1032" s="513">
        <f t="shared" si="71"/>
        <v>60</v>
      </c>
      <c r="U1032" s="501">
        <f t="shared" si="70"/>
        <v>60</v>
      </c>
      <c r="V1032" s="503" t="str">
        <f t="shared" si="72"/>
        <v/>
      </c>
      <c r="W1032" s="514">
        <f t="shared" si="73"/>
        <v>9.6</v>
      </c>
      <c r="X1032" s="628" t="str">
        <f t="shared" si="74"/>
        <v/>
      </c>
      <c r="AT1032" s="254"/>
      <c r="AV1032" s="216"/>
      <c r="AW1032" s="332"/>
      <c r="AY1032" s="255"/>
    </row>
    <row r="1033" spans="2:51" x14ac:dyDescent="0.25">
      <c r="B1033" s="332">
        <v>9.1</v>
      </c>
      <c r="C1033" s="332">
        <v>79</v>
      </c>
      <c r="D1033" s="332">
        <v>9.1</v>
      </c>
      <c r="E1033" s="332">
        <v>3.6</v>
      </c>
      <c r="F1033" s="332">
        <v>7.2</v>
      </c>
      <c r="G1033" s="332">
        <v>105</v>
      </c>
      <c r="H1033" s="332">
        <v>1006.1</v>
      </c>
      <c r="I1033" s="332">
        <v>13407</v>
      </c>
      <c r="J1033" s="332">
        <v>0.3</v>
      </c>
      <c r="K1033" s="332">
        <v>2.8</v>
      </c>
      <c r="L1033" s="332">
        <v>30.3</v>
      </c>
      <c r="M1033" s="332">
        <v>80.3</v>
      </c>
      <c r="N1033" s="496">
        <v>172.6</v>
      </c>
      <c r="O1033" s="496">
        <v>9.6</v>
      </c>
      <c r="P1033" s="496">
        <v>9.6</v>
      </c>
      <c r="Q1033" s="497">
        <v>0.71111111111111103</v>
      </c>
      <c r="R1033" s="496"/>
      <c r="S1033" s="514">
        <f t="shared" ref="S1033:S1096" si="75">O1033-B1033</f>
        <v>0.5</v>
      </c>
      <c r="T1033" s="513">
        <f t="shared" si="71"/>
        <v>60</v>
      </c>
      <c r="U1033" s="501">
        <f t="shared" si="70"/>
        <v>60</v>
      </c>
      <c r="V1033" s="503" t="str">
        <f t="shared" si="72"/>
        <v/>
      </c>
      <c r="W1033" s="514">
        <f t="shared" si="73"/>
        <v>9.6</v>
      </c>
      <c r="X1033" s="628" t="str">
        <f t="shared" si="74"/>
        <v/>
      </c>
      <c r="AT1033" s="254"/>
      <c r="AV1033" s="216"/>
      <c r="AW1033" s="332"/>
      <c r="AY1033" s="255"/>
    </row>
    <row r="1034" spans="2:51" x14ac:dyDescent="0.25">
      <c r="B1034" s="332">
        <v>9.1</v>
      </c>
      <c r="C1034" s="332">
        <v>80</v>
      </c>
      <c r="D1034" s="332">
        <v>9.1</v>
      </c>
      <c r="E1034" s="332">
        <v>4</v>
      </c>
      <c r="F1034" s="332">
        <v>11.2</v>
      </c>
      <c r="G1034" s="332">
        <v>280</v>
      </c>
      <c r="H1034" s="332">
        <v>1006.1</v>
      </c>
      <c r="I1034" s="332">
        <v>13299</v>
      </c>
      <c r="J1034" s="332">
        <v>0.3</v>
      </c>
      <c r="K1034" s="332">
        <v>2.8</v>
      </c>
      <c r="L1034" s="332">
        <v>30.3</v>
      </c>
      <c r="M1034" s="332">
        <v>80.3</v>
      </c>
      <c r="N1034" s="496">
        <v>172.6</v>
      </c>
      <c r="O1034" s="496">
        <v>9.6</v>
      </c>
      <c r="P1034" s="496">
        <v>9.5</v>
      </c>
      <c r="Q1034" s="497">
        <v>0.71180555555555602</v>
      </c>
      <c r="R1034" s="496"/>
      <c r="S1034" s="514">
        <f t="shared" si="75"/>
        <v>0.5</v>
      </c>
      <c r="T1034" s="513">
        <f t="shared" si="71"/>
        <v>60</v>
      </c>
      <c r="U1034" s="501">
        <f t="shared" si="70"/>
        <v>60</v>
      </c>
      <c r="V1034" s="503" t="str">
        <f t="shared" si="72"/>
        <v/>
      </c>
      <c r="W1034" s="514">
        <f t="shared" si="73"/>
        <v>9.6</v>
      </c>
      <c r="X1034" s="628" t="str">
        <f t="shared" si="74"/>
        <v/>
      </c>
      <c r="AT1034" s="254"/>
      <c r="AV1034" s="216"/>
      <c r="AW1034" s="332"/>
      <c r="AY1034" s="255"/>
    </row>
    <row r="1035" spans="2:51" x14ac:dyDescent="0.25">
      <c r="B1035" s="332">
        <v>9.1</v>
      </c>
      <c r="C1035" s="332">
        <v>79</v>
      </c>
      <c r="D1035" s="332">
        <v>9.1</v>
      </c>
      <c r="E1035" s="332">
        <v>3.6</v>
      </c>
      <c r="F1035" s="332">
        <v>5.4</v>
      </c>
      <c r="G1035" s="332">
        <v>22</v>
      </c>
      <c r="H1035" s="332">
        <v>1006.2</v>
      </c>
      <c r="I1035" s="332">
        <v>13066</v>
      </c>
      <c r="J1035" s="332">
        <v>0.3</v>
      </c>
      <c r="K1035" s="332">
        <v>2.8</v>
      </c>
      <c r="L1035" s="332">
        <v>30.3</v>
      </c>
      <c r="M1035" s="332">
        <v>80.3</v>
      </c>
      <c r="N1035" s="496">
        <v>172.6</v>
      </c>
      <c r="O1035" s="496">
        <v>9.6</v>
      </c>
      <c r="P1035" s="496">
        <v>9.5</v>
      </c>
      <c r="Q1035" s="497">
        <v>0.71250000000000002</v>
      </c>
      <c r="R1035" s="496"/>
      <c r="S1035" s="514">
        <f t="shared" si="75"/>
        <v>0.5</v>
      </c>
      <c r="T1035" s="513">
        <f t="shared" si="71"/>
        <v>60</v>
      </c>
      <c r="U1035" s="501">
        <f t="shared" ref="U1035:U1098" si="76">IF(J1035&gt;0,60,"")</f>
        <v>60</v>
      </c>
      <c r="V1035" s="503" t="str">
        <f t="shared" si="72"/>
        <v/>
      </c>
      <c r="W1035" s="514">
        <f t="shared" si="73"/>
        <v>9.6</v>
      </c>
      <c r="X1035" s="628" t="str">
        <f t="shared" si="74"/>
        <v/>
      </c>
      <c r="AT1035" s="254"/>
      <c r="AV1035" s="216"/>
      <c r="AW1035" s="332"/>
      <c r="AY1035" s="255"/>
    </row>
    <row r="1036" spans="2:51" x14ac:dyDescent="0.25">
      <c r="B1036" s="332">
        <v>9.1</v>
      </c>
      <c r="C1036" s="332">
        <v>79</v>
      </c>
      <c r="D1036" s="332">
        <v>7.6</v>
      </c>
      <c r="E1036" s="332">
        <v>9.6999999999999993</v>
      </c>
      <c r="F1036" s="332">
        <v>16.600000000000001</v>
      </c>
      <c r="G1036" s="332">
        <v>264</v>
      </c>
      <c r="H1036" s="332">
        <v>1006</v>
      </c>
      <c r="I1036" s="332">
        <v>12136</v>
      </c>
      <c r="J1036" s="332">
        <v>0.3</v>
      </c>
      <c r="K1036" s="332">
        <v>2.8</v>
      </c>
      <c r="L1036" s="332">
        <v>30.3</v>
      </c>
      <c r="M1036" s="332">
        <v>80.3</v>
      </c>
      <c r="N1036" s="496">
        <v>172.6</v>
      </c>
      <c r="O1036" s="496">
        <v>9.6</v>
      </c>
      <c r="P1036" s="496">
        <v>9.5</v>
      </c>
      <c r="Q1036" s="497">
        <v>0.71319444444444402</v>
      </c>
      <c r="R1036" s="496"/>
      <c r="S1036" s="514">
        <f t="shared" si="75"/>
        <v>0.5</v>
      </c>
      <c r="T1036" s="513">
        <f t="shared" si="71"/>
        <v>60</v>
      </c>
      <c r="U1036" s="501">
        <f t="shared" si="76"/>
        <v>60</v>
      </c>
      <c r="V1036" s="503" t="str">
        <f t="shared" si="72"/>
        <v/>
      </c>
      <c r="W1036" s="514">
        <f t="shared" si="73"/>
        <v>9.6</v>
      </c>
      <c r="X1036" s="628" t="str">
        <f t="shared" si="74"/>
        <v/>
      </c>
      <c r="AT1036" s="254"/>
      <c r="AV1036" s="216"/>
      <c r="AW1036" s="332"/>
      <c r="AY1036" s="255"/>
    </row>
    <row r="1037" spans="2:51" x14ac:dyDescent="0.25">
      <c r="B1037" s="332">
        <v>9.1</v>
      </c>
      <c r="C1037" s="332">
        <v>78</v>
      </c>
      <c r="D1037" s="332">
        <v>8</v>
      </c>
      <c r="E1037" s="332">
        <v>7.6</v>
      </c>
      <c r="F1037" s="332">
        <v>9.4</v>
      </c>
      <c r="G1037" s="332">
        <v>290</v>
      </c>
      <c r="H1037" s="332">
        <v>1006.2</v>
      </c>
      <c r="I1037" s="332">
        <v>11640</v>
      </c>
      <c r="J1037" s="332">
        <v>0.3</v>
      </c>
      <c r="K1037" s="332">
        <v>2.8</v>
      </c>
      <c r="L1037" s="332">
        <v>30.3</v>
      </c>
      <c r="M1037" s="332">
        <v>80.3</v>
      </c>
      <c r="N1037" s="496">
        <v>172.6</v>
      </c>
      <c r="O1037" s="496">
        <v>9.6</v>
      </c>
      <c r="P1037" s="496">
        <v>9.5</v>
      </c>
      <c r="Q1037" s="497">
        <v>0.71388888888888902</v>
      </c>
      <c r="R1037" s="496"/>
      <c r="S1037" s="514">
        <f t="shared" si="75"/>
        <v>0.5</v>
      </c>
      <c r="T1037" s="513">
        <f t="shared" si="71"/>
        <v>60</v>
      </c>
      <c r="U1037" s="501">
        <f t="shared" si="76"/>
        <v>60</v>
      </c>
      <c r="V1037" s="503" t="str">
        <f t="shared" si="72"/>
        <v/>
      </c>
      <c r="W1037" s="514">
        <f t="shared" si="73"/>
        <v>9.6</v>
      </c>
      <c r="X1037" s="628" t="str">
        <f t="shared" si="74"/>
        <v/>
      </c>
      <c r="AT1037" s="254"/>
      <c r="AV1037" s="216"/>
      <c r="AW1037" s="332"/>
      <c r="AY1037" s="255"/>
    </row>
    <row r="1038" spans="2:51" x14ac:dyDescent="0.25">
      <c r="B1038" s="332">
        <v>9.1</v>
      </c>
      <c r="C1038" s="332">
        <v>78</v>
      </c>
      <c r="D1038" s="332">
        <v>7.8</v>
      </c>
      <c r="E1038" s="332">
        <v>9</v>
      </c>
      <c r="F1038" s="332">
        <v>14.8</v>
      </c>
      <c r="G1038" s="332">
        <v>313</v>
      </c>
      <c r="H1038" s="332">
        <v>1006.2</v>
      </c>
      <c r="I1038" s="332">
        <v>11315</v>
      </c>
      <c r="J1038" s="332">
        <v>0.3</v>
      </c>
      <c r="K1038" s="332">
        <v>2.8</v>
      </c>
      <c r="L1038" s="332">
        <v>30.3</v>
      </c>
      <c r="M1038" s="332">
        <v>80.3</v>
      </c>
      <c r="N1038" s="496">
        <v>172.6</v>
      </c>
      <c r="O1038" s="496">
        <v>9.6</v>
      </c>
      <c r="P1038" s="496">
        <v>9.5</v>
      </c>
      <c r="Q1038" s="497">
        <v>0.71458333333333302</v>
      </c>
      <c r="R1038" s="496"/>
      <c r="S1038" s="514">
        <f t="shared" si="75"/>
        <v>0.5</v>
      </c>
      <c r="T1038" s="513">
        <f t="shared" si="71"/>
        <v>60</v>
      </c>
      <c r="U1038" s="501">
        <f t="shared" si="76"/>
        <v>60</v>
      </c>
      <c r="V1038" s="503" t="str">
        <f t="shared" si="72"/>
        <v/>
      </c>
      <c r="W1038" s="514">
        <f t="shared" si="73"/>
        <v>9.6</v>
      </c>
      <c r="X1038" s="628" t="str">
        <f t="shared" si="74"/>
        <v/>
      </c>
      <c r="AT1038" s="254"/>
      <c r="AV1038" s="216"/>
      <c r="AW1038" s="332"/>
      <c r="AY1038" s="255"/>
    </row>
    <row r="1039" spans="2:51" x14ac:dyDescent="0.25">
      <c r="B1039" s="332">
        <v>9.1</v>
      </c>
      <c r="C1039" s="332">
        <v>78</v>
      </c>
      <c r="D1039" s="332">
        <v>9.1</v>
      </c>
      <c r="E1039" s="332">
        <v>2.2000000000000002</v>
      </c>
      <c r="F1039" s="332">
        <v>3.6</v>
      </c>
      <c r="G1039" s="332">
        <v>4</v>
      </c>
      <c r="H1039" s="332">
        <v>1006.2</v>
      </c>
      <c r="I1039" s="332">
        <v>11144</v>
      </c>
      <c r="J1039" s="332">
        <v>0.3</v>
      </c>
      <c r="K1039" s="332">
        <v>2.8</v>
      </c>
      <c r="L1039" s="332">
        <v>30.3</v>
      </c>
      <c r="M1039" s="332">
        <v>80.3</v>
      </c>
      <c r="N1039" s="496">
        <v>172.6</v>
      </c>
      <c r="O1039" s="496">
        <v>9.6</v>
      </c>
      <c r="P1039" s="496">
        <v>9.5</v>
      </c>
      <c r="Q1039" s="497">
        <v>0.71527777777777801</v>
      </c>
      <c r="R1039" s="496"/>
      <c r="S1039" s="514">
        <f t="shared" si="75"/>
        <v>0.5</v>
      </c>
      <c r="T1039" s="513">
        <f t="shared" si="71"/>
        <v>60</v>
      </c>
      <c r="U1039" s="501">
        <f t="shared" si="76"/>
        <v>60</v>
      </c>
      <c r="V1039" s="503" t="str">
        <f t="shared" si="72"/>
        <v/>
      </c>
      <c r="W1039" s="514">
        <f t="shared" si="73"/>
        <v>9.6</v>
      </c>
      <c r="X1039" s="628" t="str">
        <f t="shared" si="74"/>
        <v/>
      </c>
      <c r="AT1039" s="254"/>
      <c r="AV1039" s="216"/>
      <c r="AW1039" s="332"/>
      <c r="AY1039" s="255"/>
    </row>
    <row r="1040" spans="2:51" x14ac:dyDescent="0.25">
      <c r="B1040" s="332">
        <v>9.1999999999999993</v>
      </c>
      <c r="C1040" s="332">
        <v>79</v>
      </c>
      <c r="D1040" s="332">
        <v>9.1999999999999993</v>
      </c>
      <c r="E1040" s="332">
        <v>4</v>
      </c>
      <c r="F1040" s="332">
        <v>5.4</v>
      </c>
      <c r="G1040" s="332">
        <v>9</v>
      </c>
      <c r="H1040" s="332">
        <v>1006</v>
      </c>
      <c r="I1040" s="332">
        <v>10602</v>
      </c>
      <c r="J1040" s="332">
        <v>0.3</v>
      </c>
      <c r="K1040" s="332">
        <v>2.8</v>
      </c>
      <c r="L1040" s="332">
        <v>30.3</v>
      </c>
      <c r="M1040" s="332">
        <v>80.3</v>
      </c>
      <c r="N1040" s="496">
        <v>172.6</v>
      </c>
      <c r="O1040" s="496">
        <v>9.5</v>
      </c>
      <c r="P1040" s="496">
        <v>9.5</v>
      </c>
      <c r="Q1040" s="497">
        <v>0.71597222222222201</v>
      </c>
      <c r="R1040" s="496"/>
      <c r="S1040" s="514">
        <f t="shared" si="75"/>
        <v>0.30000000000000071</v>
      </c>
      <c r="T1040" s="513">
        <f t="shared" si="71"/>
        <v>60</v>
      </c>
      <c r="U1040" s="501">
        <f t="shared" si="76"/>
        <v>60</v>
      </c>
      <c r="V1040" s="503" t="str">
        <f t="shared" si="72"/>
        <v/>
      </c>
      <c r="W1040" s="514">
        <f t="shared" si="73"/>
        <v>9.5</v>
      </c>
      <c r="X1040" s="628" t="str">
        <f t="shared" si="74"/>
        <v/>
      </c>
      <c r="AT1040" s="254"/>
      <c r="AV1040" s="216"/>
      <c r="AW1040" s="332"/>
      <c r="AY1040" s="255"/>
    </row>
    <row r="1041" spans="2:51" x14ac:dyDescent="0.25">
      <c r="B1041" s="332">
        <v>9.3000000000000007</v>
      </c>
      <c r="C1041" s="332">
        <v>79</v>
      </c>
      <c r="D1041" s="332">
        <v>9.3000000000000007</v>
      </c>
      <c r="E1041" s="332">
        <v>4.7</v>
      </c>
      <c r="F1041" s="332">
        <v>7.2</v>
      </c>
      <c r="G1041" s="332">
        <v>306</v>
      </c>
      <c r="H1041" s="332">
        <v>1006</v>
      </c>
      <c r="I1041" s="332">
        <v>10106</v>
      </c>
      <c r="J1041" s="332">
        <v>0.3</v>
      </c>
      <c r="K1041" s="332">
        <v>2.8</v>
      </c>
      <c r="L1041" s="332">
        <v>30.3</v>
      </c>
      <c r="M1041" s="332">
        <v>80.3</v>
      </c>
      <c r="N1041" s="496">
        <v>172.6</v>
      </c>
      <c r="O1041" s="496">
        <v>9.6</v>
      </c>
      <c r="P1041" s="496">
        <v>9.5</v>
      </c>
      <c r="Q1041" s="497">
        <v>0.71666666666666701</v>
      </c>
      <c r="R1041" s="496"/>
      <c r="S1041" s="514">
        <f t="shared" si="75"/>
        <v>0.29999999999999893</v>
      </c>
      <c r="T1041" s="513">
        <f t="shared" si="71"/>
        <v>60</v>
      </c>
      <c r="U1041" s="501">
        <f t="shared" si="76"/>
        <v>60</v>
      </c>
      <c r="V1041" s="503" t="str">
        <f t="shared" si="72"/>
        <v/>
      </c>
      <c r="W1041" s="514">
        <f t="shared" si="73"/>
        <v>9.6</v>
      </c>
      <c r="X1041" s="628" t="str">
        <f t="shared" si="74"/>
        <v/>
      </c>
      <c r="AT1041" s="254"/>
      <c r="AV1041" s="216"/>
      <c r="AW1041" s="332"/>
      <c r="AY1041" s="255"/>
    </row>
    <row r="1042" spans="2:51" x14ac:dyDescent="0.25">
      <c r="B1042" s="332">
        <v>9.3000000000000007</v>
      </c>
      <c r="C1042" s="332">
        <v>79</v>
      </c>
      <c r="D1042" s="332">
        <v>7.9</v>
      </c>
      <c r="E1042" s="332">
        <v>9.4</v>
      </c>
      <c r="F1042" s="332">
        <v>13</v>
      </c>
      <c r="G1042" s="332">
        <v>298</v>
      </c>
      <c r="H1042" s="332">
        <v>1006.1</v>
      </c>
      <c r="I1042" s="332">
        <v>9997</v>
      </c>
      <c r="J1042" s="332">
        <v>0.3</v>
      </c>
      <c r="K1042" s="332">
        <v>2.8</v>
      </c>
      <c r="L1042" s="332">
        <v>30.3</v>
      </c>
      <c r="M1042" s="332">
        <v>80.3</v>
      </c>
      <c r="N1042" s="496">
        <v>172.6</v>
      </c>
      <c r="O1042" s="496">
        <v>9.5</v>
      </c>
      <c r="P1042" s="496">
        <v>9.5</v>
      </c>
      <c r="Q1042" s="497">
        <v>0.71736111111111101</v>
      </c>
      <c r="R1042" s="496"/>
      <c r="S1042" s="514">
        <f t="shared" si="75"/>
        <v>0.19999999999999929</v>
      </c>
      <c r="T1042" s="513">
        <f t="shared" si="71"/>
        <v>60</v>
      </c>
      <c r="U1042" s="501">
        <f t="shared" si="76"/>
        <v>60</v>
      </c>
      <c r="V1042" s="503" t="str">
        <f t="shared" si="72"/>
        <v/>
      </c>
      <c r="W1042" s="514">
        <f t="shared" si="73"/>
        <v>9.5</v>
      </c>
      <c r="X1042" s="628" t="str">
        <f t="shared" si="74"/>
        <v/>
      </c>
      <c r="AT1042" s="254"/>
      <c r="AV1042" s="216"/>
      <c r="AW1042" s="332"/>
      <c r="AY1042" s="255"/>
    </row>
    <row r="1043" spans="2:51" x14ac:dyDescent="0.25">
      <c r="B1043" s="332">
        <v>9.3000000000000007</v>
      </c>
      <c r="C1043" s="332">
        <v>78</v>
      </c>
      <c r="D1043" s="332">
        <v>8.4</v>
      </c>
      <c r="E1043" s="332">
        <v>6.8</v>
      </c>
      <c r="F1043" s="332">
        <v>11.2</v>
      </c>
      <c r="G1043" s="332">
        <v>319</v>
      </c>
      <c r="H1043" s="332">
        <v>1006.2</v>
      </c>
      <c r="I1043" s="332">
        <v>10044</v>
      </c>
      <c r="J1043" s="332">
        <v>0.3</v>
      </c>
      <c r="K1043" s="332">
        <v>2.8</v>
      </c>
      <c r="L1043" s="332">
        <v>30.3</v>
      </c>
      <c r="M1043" s="332">
        <v>80.3</v>
      </c>
      <c r="N1043" s="496">
        <v>172.6</v>
      </c>
      <c r="O1043" s="496">
        <v>9.6</v>
      </c>
      <c r="P1043" s="496">
        <v>9.6</v>
      </c>
      <c r="Q1043" s="497">
        <v>0.718055555555556</v>
      </c>
      <c r="R1043" s="496"/>
      <c r="S1043" s="514">
        <f t="shared" si="75"/>
        <v>0.29999999999999893</v>
      </c>
      <c r="T1043" s="513">
        <f t="shared" si="71"/>
        <v>60</v>
      </c>
      <c r="U1043" s="501">
        <f t="shared" si="76"/>
        <v>60</v>
      </c>
      <c r="V1043" s="503" t="str">
        <f t="shared" si="72"/>
        <v/>
      </c>
      <c r="W1043" s="514">
        <f t="shared" si="73"/>
        <v>9.6</v>
      </c>
      <c r="X1043" s="628" t="str">
        <f t="shared" si="74"/>
        <v/>
      </c>
      <c r="AT1043" s="254"/>
      <c r="AV1043" s="216"/>
      <c r="AW1043" s="332"/>
      <c r="AY1043" s="255"/>
    </row>
    <row r="1044" spans="2:51" x14ac:dyDescent="0.25">
      <c r="B1044" s="332">
        <v>9.4</v>
      </c>
      <c r="C1044" s="332">
        <v>78</v>
      </c>
      <c r="D1044" s="332">
        <v>8.5</v>
      </c>
      <c r="E1044" s="332">
        <v>7.2</v>
      </c>
      <c r="F1044" s="332">
        <v>9.4</v>
      </c>
      <c r="G1044" s="332">
        <v>311</v>
      </c>
      <c r="H1044" s="332">
        <v>1006.1</v>
      </c>
      <c r="I1044" s="332">
        <v>10431</v>
      </c>
      <c r="J1044" s="332">
        <v>0.3</v>
      </c>
      <c r="K1044" s="332">
        <v>2.8</v>
      </c>
      <c r="L1044" s="332">
        <v>30.3</v>
      </c>
      <c r="M1044" s="332">
        <v>80.3</v>
      </c>
      <c r="N1044" s="496">
        <v>172.6</v>
      </c>
      <c r="O1044" s="496">
        <v>9.6</v>
      </c>
      <c r="P1044" s="496">
        <v>9.6</v>
      </c>
      <c r="Q1044" s="497">
        <v>0.71875</v>
      </c>
      <c r="R1044" s="496"/>
      <c r="S1044" s="514">
        <f t="shared" si="75"/>
        <v>0.19999999999999929</v>
      </c>
      <c r="T1044" s="513">
        <f t="shared" si="71"/>
        <v>60</v>
      </c>
      <c r="U1044" s="501">
        <f t="shared" si="76"/>
        <v>60</v>
      </c>
      <c r="V1044" s="503" t="str">
        <f t="shared" si="72"/>
        <v/>
      </c>
      <c r="W1044" s="514">
        <f t="shared" si="73"/>
        <v>9.6</v>
      </c>
      <c r="X1044" s="628" t="str">
        <f t="shared" si="74"/>
        <v/>
      </c>
      <c r="AT1044" s="254"/>
      <c r="AV1044" s="216"/>
      <c r="AW1044" s="332"/>
      <c r="AY1044" s="255"/>
    </row>
    <row r="1045" spans="2:51" x14ac:dyDescent="0.25">
      <c r="B1045" s="332">
        <v>9.4</v>
      </c>
      <c r="C1045" s="332">
        <v>79</v>
      </c>
      <c r="D1045" s="332">
        <v>9.4</v>
      </c>
      <c r="E1045" s="332">
        <v>2.2000000000000002</v>
      </c>
      <c r="F1045" s="332">
        <v>3.6</v>
      </c>
      <c r="G1045" s="332">
        <v>290</v>
      </c>
      <c r="H1045" s="332">
        <v>1006.1</v>
      </c>
      <c r="I1045" s="332">
        <v>10710</v>
      </c>
      <c r="J1045" s="332">
        <v>0.3</v>
      </c>
      <c r="K1045" s="332">
        <v>2.8</v>
      </c>
      <c r="L1045" s="332">
        <v>30.3</v>
      </c>
      <c r="M1045" s="332">
        <v>80.3</v>
      </c>
      <c r="N1045" s="496">
        <v>172.6</v>
      </c>
      <c r="O1045" s="496">
        <v>9.6</v>
      </c>
      <c r="P1045" s="496">
        <v>9.6</v>
      </c>
      <c r="Q1045" s="497">
        <v>0.719444444444444</v>
      </c>
      <c r="R1045" s="496"/>
      <c r="S1045" s="514">
        <f t="shared" si="75"/>
        <v>0.19999999999999929</v>
      </c>
      <c r="T1045" s="513">
        <f t="shared" si="71"/>
        <v>60</v>
      </c>
      <c r="U1045" s="501">
        <f t="shared" si="76"/>
        <v>60</v>
      </c>
      <c r="V1045" s="503" t="str">
        <f t="shared" si="72"/>
        <v/>
      </c>
      <c r="W1045" s="514">
        <f t="shared" si="73"/>
        <v>9.6</v>
      </c>
      <c r="X1045" s="628" t="str">
        <f t="shared" si="74"/>
        <v/>
      </c>
      <c r="AT1045" s="254"/>
      <c r="AV1045" s="216"/>
      <c r="AW1045" s="332"/>
      <c r="AY1045" s="255"/>
    </row>
    <row r="1046" spans="2:51" x14ac:dyDescent="0.25">
      <c r="B1046" s="332">
        <v>9.4</v>
      </c>
      <c r="C1046" s="332">
        <v>78</v>
      </c>
      <c r="D1046" s="332">
        <v>8</v>
      </c>
      <c r="E1046" s="332">
        <v>9.4</v>
      </c>
      <c r="F1046" s="332">
        <v>11.2</v>
      </c>
      <c r="G1046" s="332">
        <v>285</v>
      </c>
      <c r="H1046" s="332">
        <v>1006.1</v>
      </c>
      <c r="I1046" s="332">
        <v>10602</v>
      </c>
      <c r="J1046" s="332">
        <v>0.3</v>
      </c>
      <c r="K1046" s="332">
        <v>2.8</v>
      </c>
      <c r="L1046" s="332">
        <v>30.3</v>
      </c>
      <c r="M1046" s="332">
        <v>80.3</v>
      </c>
      <c r="N1046" s="496">
        <v>172.6</v>
      </c>
      <c r="O1046" s="496">
        <v>9.6</v>
      </c>
      <c r="P1046" s="496">
        <v>9.6</v>
      </c>
      <c r="Q1046" s="497">
        <v>0.72013888888888899</v>
      </c>
      <c r="R1046" s="496"/>
      <c r="S1046" s="514">
        <f t="shared" si="75"/>
        <v>0.19999999999999929</v>
      </c>
      <c r="T1046" s="513">
        <f t="shared" si="71"/>
        <v>60</v>
      </c>
      <c r="U1046" s="501">
        <f t="shared" si="76"/>
        <v>60</v>
      </c>
      <c r="V1046" s="503" t="str">
        <f t="shared" si="72"/>
        <v/>
      </c>
      <c r="W1046" s="514">
        <f t="shared" si="73"/>
        <v>9.6</v>
      </c>
      <c r="X1046" s="628" t="str">
        <f t="shared" si="74"/>
        <v/>
      </c>
      <c r="AT1046" s="254"/>
      <c r="AV1046" s="216"/>
      <c r="AW1046" s="332"/>
      <c r="AY1046" s="255"/>
    </row>
    <row r="1047" spans="2:51" x14ac:dyDescent="0.25">
      <c r="B1047" s="332">
        <v>9.5</v>
      </c>
      <c r="C1047" s="332">
        <v>78</v>
      </c>
      <c r="D1047" s="332">
        <v>9.1</v>
      </c>
      <c r="E1047" s="332">
        <v>5.4</v>
      </c>
      <c r="F1047" s="332">
        <v>9.4</v>
      </c>
      <c r="G1047" s="332">
        <v>26</v>
      </c>
      <c r="H1047" s="332">
        <v>1006</v>
      </c>
      <c r="I1047" s="332">
        <v>9780</v>
      </c>
      <c r="J1047" s="332">
        <v>0.3</v>
      </c>
      <c r="K1047" s="332">
        <v>2.8</v>
      </c>
      <c r="L1047" s="332">
        <v>30.3</v>
      </c>
      <c r="M1047" s="332">
        <v>80.3</v>
      </c>
      <c r="N1047" s="496">
        <v>172.6</v>
      </c>
      <c r="O1047" s="496">
        <v>9.6</v>
      </c>
      <c r="P1047" s="496">
        <v>9.6</v>
      </c>
      <c r="Q1047" s="497">
        <v>0.72083333333333299</v>
      </c>
      <c r="R1047" s="496"/>
      <c r="S1047" s="514">
        <f t="shared" si="75"/>
        <v>9.9999999999999645E-2</v>
      </c>
      <c r="T1047" s="513">
        <f t="shared" si="71"/>
        <v>60</v>
      </c>
      <c r="U1047" s="501">
        <f t="shared" si="76"/>
        <v>60</v>
      </c>
      <c r="V1047" s="503" t="str">
        <f t="shared" si="72"/>
        <v/>
      </c>
      <c r="W1047" s="514">
        <f t="shared" si="73"/>
        <v>9.6</v>
      </c>
      <c r="X1047" s="628" t="str">
        <f t="shared" si="74"/>
        <v/>
      </c>
      <c r="AT1047" s="254"/>
      <c r="AV1047" s="216"/>
      <c r="AW1047" s="332"/>
      <c r="AY1047" s="255"/>
    </row>
    <row r="1048" spans="2:51" x14ac:dyDescent="0.25">
      <c r="B1048" s="332">
        <v>9.5</v>
      </c>
      <c r="C1048" s="332">
        <v>78</v>
      </c>
      <c r="D1048" s="332">
        <v>9.1999999999999993</v>
      </c>
      <c r="E1048" s="332">
        <v>5</v>
      </c>
      <c r="F1048" s="332">
        <v>7.2</v>
      </c>
      <c r="G1048" s="332">
        <v>110</v>
      </c>
      <c r="H1048" s="332">
        <v>1005.9</v>
      </c>
      <c r="I1048" s="332">
        <v>8726</v>
      </c>
      <c r="J1048" s="332">
        <v>0.3</v>
      </c>
      <c r="K1048" s="332">
        <v>2.8</v>
      </c>
      <c r="L1048" s="332">
        <v>30.3</v>
      </c>
      <c r="M1048" s="332">
        <v>80.3</v>
      </c>
      <c r="N1048" s="496">
        <v>172.6</v>
      </c>
      <c r="O1048" s="496">
        <v>9.6</v>
      </c>
      <c r="P1048" s="496">
        <v>9.6999999999999993</v>
      </c>
      <c r="Q1048" s="497">
        <v>0.72152777777777799</v>
      </c>
      <c r="R1048" s="496"/>
      <c r="S1048" s="514">
        <f t="shared" si="75"/>
        <v>9.9999999999999645E-2</v>
      </c>
      <c r="T1048" s="513">
        <f t="shared" si="71"/>
        <v>60</v>
      </c>
      <c r="U1048" s="501">
        <f t="shared" si="76"/>
        <v>60</v>
      </c>
      <c r="V1048" s="503" t="str">
        <f t="shared" si="72"/>
        <v/>
      </c>
      <c r="W1048" s="514">
        <f t="shared" si="73"/>
        <v>9.6999999999999993</v>
      </c>
      <c r="X1048" s="628" t="str">
        <f t="shared" si="74"/>
        <v/>
      </c>
      <c r="AT1048" s="254"/>
      <c r="AV1048" s="216"/>
      <c r="AW1048" s="332"/>
      <c r="AY1048" s="255"/>
    </row>
    <row r="1049" spans="2:51" x14ac:dyDescent="0.25">
      <c r="B1049" s="332">
        <v>9.5</v>
      </c>
      <c r="C1049" s="332">
        <v>77</v>
      </c>
      <c r="D1049" s="332">
        <v>7.8</v>
      </c>
      <c r="E1049" s="332">
        <v>11.5</v>
      </c>
      <c r="F1049" s="332">
        <v>18.399999999999999</v>
      </c>
      <c r="G1049" s="332">
        <v>292</v>
      </c>
      <c r="H1049" s="332">
        <v>1005.9</v>
      </c>
      <c r="I1049" s="332">
        <v>7796</v>
      </c>
      <c r="J1049" s="332">
        <v>0.3</v>
      </c>
      <c r="K1049" s="332">
        <v>2.8</v>
      </c>
      <c r="L1049" s="332">
        <v>30.3</v>
      </c>
      <c r="M1049" s="332">
        <v>80.3</v>
      </c>
      <c r="N1049" s="496">
        <v>172.6</v>
      </c>
      <c r="O1049" s="496">
        <v>9.6</v>
      </c>
      <c r="P1049" s="496">
        <v>9.6999999999999993</v>
      </c>
      <c r="Q1049" s="497">
        <v>0.72222222222222199</v>
      </c>
      <c r="R1049" s="496"/>
      <c r="S1049" s="514">
        <f t="shared" si="75"/>
        <v>9.9999999999999645E-2</v>
      </c>
      <c r="T1049" s="513">
        <f t="shared" si="71"/>
        <v>60</v>
      </c>
      <c r="U1049" s="501">
        <f t="shared" si="76"/>
        <v>60</v>
      </c>
      <c r="V1049" s="503" t="str">
        <f t="shared" si="72"/>
        <v/>
      </c>
      <c r="W1049" s="514">
        <f t="shared" si="73"/>
        <v>9.6999999999999993</v>
      </c>
      <c r="X1049" s="628" t="str">
        <f t="shared" si="74"/>
        <v/>
      </c>
      <c r="AT1049" s="254"/>
      <c r="AV1049" s="216"/>
      <c r="AW1049" s="332"/>
      <c r="AY1049" s="255"/>
    </row>
    <row r="1050" spans="2:51" x14ac:dyDescent="0.25">
      <c r="B1050" s="332">
        <v>9.5</v>
      </c>
      <c r="C1050" s="332">
        <v>77</v>
      </c>
      <c r="D1050" s="332">
        <v>9.1</v>
      </c>
      <c r="E1050" s="332">
        <v>5.4</v>
      </c>
      <c r="F1050" s="332">
        <v>7.2</v>
      </c>
      <c r="G1050" s="332">
        <v>350</v>
      </c>
      <c r="H1050" s="332">
        <v>1005.9</v>
      </c>
      <c r="I1050" s="332">
        <v>7254</v>
      </c>
      <c r="J1050" s="332">
        <v>0.3</v>
      </c>
      <c r="K1050" s="332">
        <v>2.8</v>
      </c>
      <c r="L1050" s="332">
        <v>30.3</v>
      </c>
      <c r="M1050" s="332">
        <v>80.3</v>
      </c>
      <c r="N1050" s="496">
        <v>172.6</v>
      </c>
      <c r="O1050" s="496">
        <v>9.6999999999999993</v>
      </c>
      <c r="P1050" s="496">
        <v>9.6999999999999993</v>
      </c>
      <c r="Q1050" s="497">
        <v>0.72291666666666698</v>
      </c>
      <c r="R1050" s="496"/>
      <c r="S1050" s="514">
        <f t="shared" si="75"/>
        <v>0.19999999999999929</v>
      </c>
      <c r="T1050" s="513">
        <f t="shared" si="71"/>
        <v>60</v>
      </c>
      <c r="U1050" s="501">
        <f t="shared" si="76"/>
        <v>60</v>
      </c>
      <c r="V1050" s="503" t="str">
        <f t="shared" si="72"/>
        <v/>
      </c>
      <c r="W1050" s="514">
        <f t="shared" si="73"/>
        <v>9.6999999999999993</v>
      </c>
      <c r="X1050" s="628" t="str">
        <f t="shared" si="74"/>
        <v/>
      </c>
      <c r="AT1050" s="254"/>
      <c r="AV1050" s="216"/>
      <c r="AW1050" s="332"/>
      <c r="AY1050" s="255"/>
    </row>
    <row r="1051" spans="2:51" x14ac:dyDescent="0.25">
      <c r="B1051" s="332">
        <v>9.6</v>
      </c>
      <c r="C1051" s="332">
        <v>77</v>
      </c>
      <c r="D1051" s="332">
        <v>8.1999999999999993</v>
      </c>
      <c r="E1051" s="332">
        <v>9.6999999999999993</v>
      </c>
      <c r="F1051" s="332">
        <v>14.8</v>
      </c>
      <c r="G1051" s="332">
        <v>260</v>
      </c>
      <c r="H1051" s="332">
        <v>1005.8</v>
      </c>
      <c r="I1051" s="332">
        <v>6696</v>
      </c>
      <c r="J1051" s="332">
        <v>0.3</v>
      </c>
      <c r="K1051" s="332">
        <v>2.8</v>
      </c>
      <c r="L1051" s="332">
        <v>30.3</v>
      </c>
      <c r="M1051" s="332">
        <v>80.3</v>
      </c>
      <c r="N1051" s="496">
        <v>172.6</v>
      </c>
      <c r="O1051" s="496">
        <v>9.6999999999999993</v>
      </c>
      <c r="P1051" s="496">
        <v>9.6999999999999993</v>
      </c>
      <c r="Q1051" s="497">
        <v>0.72361111111111098</v>
      </c>
      <c r="R1051" s="496"/>
      <c r="S1051" s="514">
        <f t="shared" si="75"/>
        <v>9.9999999999999645E-2</v>
      </c>
      <c r="T1051" s="513">
        <f t="shared" si="71"/>
        <v>60</v>
      </c>
      <c r="U1051" s="501">
        <f t="shared" si="76"/>
        <v>60</v>
      </c>
      <c r="V1051" s="503" t="str">
        <f t="shared" si="72"/>
        <v/>
      </c>
      <c r="W1051" s="514">
        <f t="shared" si="73"/>
        <v>9.6999999999999993</v>
      </c>
      <c r="X1051" s="628" t="str">
        <f t="shared" si="74"/>
        <v/>
      </c>
      <c r="AT1051" s="254"/>
      <c r="AV1051" s="216"/>
      <c r="AW1051" s="332"/>
      <c r="AY1051" s="255"/>
    </row>
    <row r="1052" spans="2:51" x14ac:dyDescent="0.25">
      <c r="B1052" s="332">
        <v>9.6</v>
      </c>
      <c r="C1052" s="332">
        <v>76</v>
      </c>
      <c r="D1052" s="332">
        <v>8.5</v>
      </c>
      <c r="E1052" s="332">
        <v>7.9</v>
      </c>
      <c r="F1052" s="332">
        <v>9.4</v>
      </c>
      <c r="G1052" s="332">
        <v>292</v>
      </c>
      <c r="H1052" s="332">
        <v>1006</v>
      </c>
      <c r="I1052" s="332">
        <v>6417</v>
      </c>
      <c r="J1052" s="332">
        <v>0.3</v>
      </c>
      <c r="K1052" s="332">
        <v>2.8</v>
      </c>
      <c r="L1052" s="332">
        <v>30.3</v>
      </c>
      <c r="M1052" s="332">
        <v>80.3</v>
      </c>
      <c r="N1052" s="496">
        <v>172.6</v>
      </c>
      <c r="O1052" s="496">
        <v>9.6</v>
      </c>
      <c r="P1052" s="496">
        <v>9.8000000000000007</v>
      </c>
      <c r="Q1052" s="497">
        <v>0.72430555555555598</v>
      </c>
      <c r="R1052" s="496"/>
      <c r="S1052" s="514">
        <f t="shared" si="75"/>
        <v>0</v>
      </c>
      <c r="T1052" s="513">
        <f t="shared" si="71"/>
        <v>60</v>
      </c>
      <c r="U1052" s="501">
        <f t="shared" si="76"/>
        <v>60</v>
      </c>
      <c r="V1052" s="503" t="str">
        <f t="shared" si="72"/>
        <v/>
      </c>
      <c r="W1052" s="514">
        <f t="shared" si="73"/>
        <v>9.8000000000000007</v>
      </c>
      <c r="X1052" s="628" t="str">
        <f t="shared" si="74"/>
        <v/>
      </c>
      <c r="AT1052" s="254"/>
      <c r="AV1052" s="216"/>
      <c r="AW1052" s="332"/>
      <c r="AY1052" s="255"/>
    </row>
    <row r="1053" spans="2:51" x14ac:dyDescent="0.25">
      <c r="B1053" s="332">
        <v>9.6</v>
      </c>
      <c r="C1053" s="332">
        <v>76</v>
      </c>
      <c r="D1053" s="332">
        <v>8.6999999999999993</v>
      </c>
      <c r="E1053" s="332">
        <v>7.2</v>
      </c>
      <c r="F1053" s="332">
        <v>13</v>
      </c>
      <c r="G1053" s="332">
        <v>280</v>
      </c>
      <c r="H1053" s="332">
        <v>1005.9</v>
      </c>
      <c r="I1053" s="332">
        <v>6417</v>
      </c>
      <c r="J1053" s="332">
        <v>0.3</v>
      </c>
      <c r="K1053" s="332">
        <v>2.8</v>
      </c>
      <c r="L1053" s="332">
        <v>30.3</v>
      </c>
      <c r="M1053" s="332">
        <v>80.3</v>
      </c>
      <c r="N1053" s="496">
        <v>172.6</v>
      </c>
      <c r="O1053" s="496">
        <v>9.6</v>
      </c>
      <c r="P1053" s="496">
        <v>9.8000000000000007</v>
      </c>
      <c r="Q1053" s="497">
        <v>0.72499999999999998</v>
      </c>
      <c r="R1053" s="496"/>
      <c r="S1053" s="514">
        <f t="shared" si="75"/>
        <v>0</v>
      </c>
      <c r="T1053" s="513">
        <f t="shared" si="71"/>
        <v>60</v>
      </c>
      <c r="U1053" s="501">
        <f t="shared" si="76"/>
        <v>60</v>
      </c>
      <c r="V1053" s="503" t="str">
        <f t="shared" si="72"/>
        <v/>
      </c>
      <c r="W1053" s="514">
        <f t="shared" si="73"/>
        <v>9.8000000000000007</v>
      </c>
      <c r="X1053" s="628" t="str">
        <f t="shared" si="74"/>
        <v/>
      </c>
      <c r="AT1053" s="254"/>
      <c r="AV1053" s="216"/>
      <c r="AW1053" s="332"/>
      <c r="AY1053" s="255"/>
    </row>
    <row r="1054" spans="2:51" x14ac:dyDescent="0.25">
      <c r="B1054" s="332">
        <v>9.6999999999999993</v>
      </c>
      <c r="C1054" s="332">
        <v>76</v>
      </c>
      <c r="D1054" s="332">
        <v>8.9</v>
      </c>
      <c r="E1054" s="332">
        <v>6.8</v>
      </c>
      <c r="F1054" s="332">
        <v>11.2</v>
      </c>
      <c r="G1054" s="332">
        <v>332</v>
      </c>
      <c r="H1054" s="332">
        <v>1006.1</v>
      </c>
      <c r="I1054" s="332">
        <v>6525</v>
      </c>
      <c r="J1054" s="332">
        <v>0.3</v>
      </c>
      <c r="K1054" s="332">
        <v>2.8</v>
      </c>
      <c r="L1054" s="332">
        <v>30.3</v>
      </c>
      <c r="M1054" s="332">
        <v>80.3</v>
      </c>
      <c r="N1054" s="496">
        <v>172.6</v>
      </c>
      <c r="O1054" s="496">
        <v>9.6</v>
      </c>
      <c r="P1054" s="496">
        <v>9.8000000000000007</v>
      </c>
      <c r="Q1054" s="497">
        <v>0.72569444444444398</v>
      </c>
      <c r="R1054" s="496"/>
      <c r="S1054" s="514">
        <f t="shared" si="75"/>
        <v>-9.9999999999999645E-2</v>
      </c>
      <c r="T1054" s="513">
        <f t="shared" si="71"/>
        <v>60</v>
      </c>
      <c r="U1054" s="501">
        <f t="shared" si="76"/>
        <v>60</v>
      </c>
      <c r="V1054" s="503" t="str">
        <f t="shared" si="72"/>
        <v/>
      </c>
      <c r="W1054" s="514">
        <f t="shared" si="73"/>
        <v>9.8000000000000007</v>
      </c>
      <c r="X1054" s="628" t="str">
        <f t="shared" si="74"/>
        <v/>
      </c>
      <c r="AT1054" s="254"/>
      <c r="AV1054" s="216"/>
      <c r="AW1054" s="332"/>
      <c r="AY1054" s="255"/>
    </row>
    <row r="1055" spans="2:51" x14ac:dyDescent="0.25">
      <c r="B1055" s="332">
        <v>9.6999999999999993</v>
      </c>
      <c r="C1055" s="332">
        <v>75</v>
      </c>
      <c r="D1055" s="332">
        <v>9</v>
      </c>
      <c r="E1055" s="332">
        <v>6.5</v>
      </c>
      <c r="F1055" s="332">
        <v>11.2</v>
      </c>
      <c r="G1055" s="332">
        <v>302</v>
      </c>
      <c r="H1055" s="332">
        <v>1005.7</v>
      </c>
      <c r="I1055" s="332">
        <v>6866</v>
      </c>
      <c r="J1055" s="332">
        <v>0.3</v>
      </c>
      <c r="K1055" s="332">
        <v>2.8</v>
      </c>
      <c r="L1055" s="332">
        <v>30.3</v>
      </c>
      <c r="M1055" s="332">
        <v>80.3</v>
      </c>
      <c r="N1055" s="496">
        <v>172.6</v>
      </c>
      <c r="O1055" s="496">
        <v>9.6</v>
      </c>
      <c r="P1055" s="496">
        <v>9.8000000000000007</v>
      </c>
      <c r="Q1055" s="497">
        <v>0.72638888888888897</v>
      </c>
      <c r="R1055" s="496"/>
      <c r="S1055" s="514">
        <f t="shared" si="75"/>
        <v>-9.9999999999999645E-2</v>
      </c>
      <c r="T1055" s="513">
        <f t="shared" si="71"/>
        <v>60</v>
      </c>
      <c r="U1055" s="501">
        <f t="shared" si="76"/>
        <v>60</v>
      </c>
      <c r="V1055" s="503" t="str">
        <f t="shared" si="72"/>
        <v/>
      </c>
      <c r="W1055" s="514">
        <f t="shared" si="73"/>
        <v>9.8000000000000007</v>
      </c>
      <c r="X1055" s="628" t="str">
        <f t="shared" si="74"/>
        <v/>
      </c>
      <c r="AT1055" s="254"/>
      <c r="AV1055" s="216"/>
      <c r="AW1055" s="332"/>
      <c r="AY1055" s="255"/>
    </row>
    <row r="1056" spans="2:51" x14ac:dyDescent="0.25">
      <c r="B1056" s="332">
        <v>9.6999999999999993</v>
      </c>
      <c r="C1056" s="332">
        <v>74</v>
      </c>
      <c r="D1056" s="332">
        <v>9</v>
      </c>
      <c r="E1056" s="332">
        <v>6.5</v>
      </c>
      <c r="F1056" s="332">
        <v>11.2</v>
      </c>
      <c r="G1056" s="332">
        <v>336</v>
      </c>
      <c r="H1056" s="332">
        <v>1006.1</v>
      </c>
      <c r="I1056" s="332">
        <v>6975</v>
      </c>
      <c r="J1056" s="332">
        <v>0.3</v>
      </c>
      <c r="K1056" s="332">
        <v>2.8</v>
      </c>
      <c r="L1056" s="332">
        <v>30.3</v>
      </c>
      <c r="M1056" s="332">
        <v>80.3</v>
      </c>
      <c r="N1056" s="496">
        <v>172.6</v>
      </c>
      <c r="O1056" s="496">
        <v>9.6</v>
      </c>
      <c r="P1056" s="496">
        <v>9.8000000000000007</v>
      </c>
      <c r="Q1056" s="497">
        <v>0.72708333333333297</v>
      </c>
      <c r="R1056" s="496"/>
      <c r="S1056" s="514">
        <f t="shared" si="75"/>
        <v>-9.9999999999999645E-2</v>
      </c>
      <c r="T1056" s="513">
        <f t="shared" si="71"/>
        <v>60</v>
      </c>
      <c r="U1056" s="501">
        <f t="shared" si="76"/>
        <v>60</v>
      </c>
      <c r="V1056" s="503" t="str">
        <f t="shared" si="72"/>
        <v/>
      </c>
      <c r="W1056" s="514">
        <f t="shared" si="73"/>
        <v>9.8000000000000007</v>
      </c>
      <c r="X1056" s="628" t="str">
        <f t="shared" si="74"/>
        <v/>
      </c>
      <c r="AT1056" s="254"/>
      <c r="AV1056" s="216"/>
      <c r="AW1056" s="332"/>
      <c r="AY1056" s="255"/>
    </row>
    <row r="1057" spans="2:51" x14ac:dyDescent="0.25">
      <c r="B1057" s="332">
        <v>9.6999999999999993</v>
      </c>
      <c r="C1057" s="332">
        <v>74</v>
      </c>
      <c r="D1057" s="332">
        <v>8.3000000000000007</v>
      </c>
      <c r="E1057" s="332">
        <v>9.6999999999999993</v>
      </c>
      <c r="F1057" s="332">
        <v>13</v>
      </c>
      <c r="G1057" s="332">
        <v>288</v>
      </c>
      <c r="H1057" s="332">
        <v>1006</v>
      </c>
      <c r="I1057" s="332">
        <v>7021</v>
      </c>
      <c r="J1057" s="332">
        <v>0.3</v>
      </c>
      <c r="K1057" s="332">
        <v>2.8</v>
      </c>
      <c r="L1057" s="332">
        <v>30.3</v>
      </c>
      <c r="M1057" s="332">
        <v>80.3</v>
      </c>
      <c r="N1057" s="496">
        <v>172.6</v>
      </c>
      <c r="O1057" s="496">
        <v>9.6</v>
      </c>
      <c r="P1057" s="496">
        <v>9.9</v>
      </c>
      <c r="Q1057" s="497">
        <v>0.72777777777777797</v>
      </c>
      <c r="R1057" s="496"/>
      <c r="S1057" s="514">
        <f t="shared" si="75"/>
        <v>-9.9999999999999645E-2</v>
      </c>
      <c r="T1057" s="513">
        <f t="shared" si="71"/>
        <v>60</v>
      </c>
      <c r="U1057" s="501">
        <f t="shared" si="76"/>
        <v>60</v>
      </c>
      <c r="V1057" s="503" t="str">
        <f t="shared" si="72"/>
        <v/>
      </c>
      <c r="W1057" s="514">
        <f t="shared" si="73"/>
        <v>9.9</v>
      </c>
      <c r="X1057" s="628" t="str">
        <f t="shared" si="74"/>
        <v/>
      </c>
      <c r="AT1057" s="254"/>
      <c r="AV1057" s="216"/>
      <c r="AW1057" s="332"/>
      <c r="AY1057" s="255"/>
    </row>
    <row r="1058" spans="2:51" x14ac:dyDescent="0.25">
      <c r="B1058" s="332">
        <v>9.6999999999999993</v>
      </c>
      <c r="C1058" s="332">
        <v>75</v>
      </c>
      <c r="D1058" s="332">
        <v>9.6999999999999993</v>
      </c>
      <c r="E1058" s="332">
        <v>2.5</v>
      </c>
      <c r="F1058" s="332">
        <v>5.4</v>
      </c>
      <c r="G1058" s="332">
        <v>298</v>
      </c>
      <c r="H1058" s="332">
        <v>1006</v>
      </c>
      <c r="I1058" s="332">
        <v>6975</v>
      </c>
      <c r="J1058" s="332">
        <v>0.3</v>
      </c>
      <c r="K1058" s="332">
        <v>2.8</v>
      </c>
      <c r="L1058" s="332">
        <v>30.3</v>
      </c>
      <c r="M1058" s="332">
        <v>80.3</v>
      </c>
      <c r="N1058" s="496">
        <v>172.6</v>
      </c>
      <c r="O1058" s="496">
        <v>9.6</v>
      </c>
      <c r="P1058" s="496">
        <v>9.9</v>
      </c>
      <c r="Q1058" s="497">
        <v>0.72847222222222197</v>
      </c>
      <c r="R1058" s="496"/>
      <c r="S1058" s="514">
        <f t="shared" si="75"/>
        <v>-9.9999999999999645E-2</v>
      </c>
      <c r="T1058" s="513">
        <f t="shared" si="71"/>
        <v>60</v>
      </c>
      <c r="U1058" s="501">
        <f t="shared" si="76"/>
        <v>60</v>
      </c>
      <c r="V1058" s="503" t="str">
        <f t="shared" si="72"/>
        <v/>
      </c>
      <c r="W1058" s="514">
        <f t="shared" si="73"/>
        <v>9.9</v>
      </c>
      <c r="X1058" s="628" t="str">
        <f t="shared" si="74"/>
        <v/>
      </c>
      <c r="AT1058" s="254"/>
      <c r="AV1058" s="216"/>
      <c r="AW1058" s="332"/>
      <c r="AY1058" s="255"/>
    </row>
    <row r="1059" spans="2:51" x14ac:dyDescent="0.25">
      <c r="B1059" s="332">
        <v>9.8000000000000007</v>
      </c>
      <c r="C1059" s="332">
        <v>76</v>
      </c>
      <c r="D1059" s="332">
        <v>9.8000000000000007</v>
      </c>
      <c r="E1059" s="332">
        <v>4</v>
      </c>
      <c r="F1059" s="332">
        <v>5.4</v>
      </c>
      <c r="G1059" s="332">
        <v>132</v>
      </c>
      <c r="H1059" s="332">
        <v>1006</v>
      </c>
      <c r="I1059" s="332">
        <v>6804</v>
      </c>
      <c r="J1059" s="332">
        <v>0.3</v>
      </c>
      <c r="K1059" s="332">
        <v>2.8</v>
      </c>
      <c r="L1059" s="332">
        <v>30.3</v>
      </c>
      <c r="M1059" s="332">
        <v>80.3</v>
      </c>
      <c r="N1059" s="496">
        <v>172.6</v>
      </c>
      <c r="O1059" s="496">
        <v>9.6</v>
      </c>
      <c r="P1059" s="496">
        <v>9.9</v>
      </c>
      <c r="Q1059" s="497">
        <v>0.72916666666666696</v>
      </c>
      <c r="R1059" s="496"/>
      <c r="S1059" s="514">
        <f t="shared" si="75"/>
        <v>-0.20000000000000107</v>
      </c>
      <c r="T1059" s="513">
        <f t="shared" si="71"/>
        <v>60</v>
      </c>
      <c r="U1059" s="501">
        <f t="shared" si="76"/>
        <v>60</v>
      </c>
      <c r="V1059" s="503" t="str">
        <f t="shared" si="72"/>
        <v/>
      </c>
      <c r="W1059" s="514">
        <f t="shared" si="73"/>
        <v>9.9</v>
      </c>
      <c r="X1059" s="628" t="str">
        <f t="shared" si="74"/>
        <v/>
      </c>
      <c r="AT1059" s="254"/>
      <c r="AV1059" s="216"/>
      <c r="AW1059" s="332"/>
      <c r="AY1059" s="255"/>
    </row>
    <row r="1060" spans="2:51" x14ac:dyDescent="0.25">
      <c r="B1060" s="332">
        <v>9.8000000000000007</v>
      </c>
      <c r="C1060" s="332">
        <v>76</v>
      </c>
      <c r="D1060" s="332">
        <v>9.1999999999999993</v>
      </c>
      <c r="E1060" s="332">
        <v>6.1</v>
      </c>
      <c r="F1060" s="332">
        <v>11.2</v>
      </c>
      <c r="G1060" s="332">
        <v>10</v>
      </c>
      <c r="H1060" s="332">
        <v>1005.9</v>
      </c>
      <c r="I1060" s="332">
        <v>6975</v>
      </c>
      <c r="J1060" s="332">
        <v>0.3</v>
      </c>
      <c r="K1060" s="332">
        <v>2.8</v>
      </c>
      <c r="L1060" s="332">
        <v>30.3</v>
      </c>
      <c r="M1060" s="332">
        <v>80.3</v>
      </c>
      <c r="N1060" s="496">
        <v>172.6</v>
      </c>
      <c r="O1060" s="496">
        <v>9.6</v>
      </c>
      <c r="P1060" s="496">
        <v>9.9</v>
      </c>
      <c r="Q1060" s="497">
        <v>0.72986111111111096</v>
      </c>
      <c r="R1060" s="496"/>
      <c r="S1060" s="514">
        <f t="shared" si="75"/>
        <v>-0.20000000000000107</v>
      </c>
      <c r="T1060" s="513">
        <f t="shared" si="71"/>
        <v>60</v>
      </c>
      <c r="U1060" s="501">
        <f t="shared" si="76"/>
        <v>60</v>
      </c>
      <c r="V1060" s="503" t="str">
        <f t="shared" si="72"/>
        <v/>
      </c>
      <c r="W1060" s="514">
        <f t="shared" si="73"/>
        <v>9.9</v>
      </c>
      <c r="X1060" s="628" t="str">
        <f t="shared" si="74"/>
        <v/>
      </c>
      <c r="AT1060" s="254"/>
      <c r="AV1060" s="216"/>
      <c r="AW1060" s="332"/>
      <c r="AY1060" s="255"/>
    </row>
    <row r="1061" spans="2:51" x14ac:dyDescent="0.25">
      <c r="B1061" s="332">
        <v>9.8000000000000007</v>
      </c>
      <c r="C1061" s="332">
        <v>76</v>
      </c>
      <c r="D1061" s="332">
        <v>8.9</v>
      </c>
      <c r="E1061" s="332">
        <v>7.2</v>
      </c>
      <c r="F1061" s="332">
        <v>13</v>
      </c>
      <c r="G1061" s="332">
        <v>283</v>
      </c>
      <c r="H1061" s="332">
        <v>1006.1</v>
      </c>
      <c r="I1061" s="332">
        <v>7362</v>
      </c>
      <c r="J1061" s="332">
        <v>0.3</v>
      </c>
      <c r="K1061" s="332">
        <v>2.8</v>
      </c>
      <c r="L1061" s="332">
        <v>30.3</v>
      </c>
      <c r="M1061" s="332">
        <v>80.3</v>
      </c>
      <c r="N1061" s="496">
        <v>172.6</v>
      </c>
      <c r="O1061" s="496">
        <v>9.6</v>
      </c>
      <c r="P1061" s="496">
        <v>9.9</v>
      </c>
      <c r="Q1061" s="497">
        <v>0.73055555555555596</v>
      </c>
      <c r="R1061" s="496"/>
      <c r="S1061" s="514">
        <f t="shared" si="75"/>
        <v>-0.20000000000000107</v>
      </c>
      <c r="T1061" s="513">
        <f t="shared" si="71"/>
        <v>60</v>
      </c>
      <c r="U1061" s="501">
        <f t="shared" si="76"/>
        <v>60</v>
      </c>
      <c r="V1061" s="503" t="str">
        <f t="shared" si="72"/>
        <v/>
      </c>
      <c r="W1061" s="514">
        <f t="shared" si="73"/>
        <v>9.9</v>
      </c>
      <c r="X1061" s="628" t="str">
        <f t="shared" si="74"/>
        <v/>
      </c>
      <c r="AT1061" s="254"/>
      <c r="AV1061" s="216"/>
      <c r="AW1061" s="332"/>
      <c r="AY1061" s="255"/>
    </row>
    <row r="1062" spans="2:51" x14ac:dyDescent="0.25">
      <c r="B1062" s="332">
        <v>9.8000000000000007</v>
      </c>
      <c r="C1062" s="332">
        <v>76</v>
      </c>
      <c r="D1062" s="332">
        <v>9.8000000000000007</v>
      </c>
      <c r="E1062" s="332">
        <v>3.6</v>
      </c>
      <c r="F1062" s="332">
        <v>5.4</v>
      </c>
      <c r="G1062" s="332">
        <v>328</v>
      </c>
      <c r="H1062" s="332">
        <v>1006</v>
      </c>
      <c r="I1062" s="332">
        <v>7626</v>
      </c>
      <c r="J1062" s="332">
        <v>0.3</v>
      </c>
      <c r="K1062" s="332">
        <v>2.8</v>
      </c>
      <c r="L1062" s="332">
        <v>30.3</v>
      </c>
      <c r="M1062" s="332">
        <v>80.3</v>
      </c>
      <c r="N1062" s="496">
        <v>172.6</v>
      </c>
      <c r="O1062" s="496">
        <v>9.6999999999999993</v>
      </c>
      <c r="P1062" s="496">
        <v>10</v>
      </c>
      <c r="Q1062" s="497">
        <v>0.73124999999999996</v>
      </c>
      <c r="R1062" s="496"/>
      <c r="S1062" s="514">
        <f t="shared" si="75"/>
        <v>-0.10000000000000142</v>
      </c>
      <c r="T1062" s="513">
        <f t="shared" si="71"/>
        <v>60</v>
      </c>
      <c r="U1062" s="501">
        <f t="shared" si="76"/>
        <v>60</v>
      </c>
      <c r="V1062" s="503" t="str">
        <f t="shared" si="72"/>
        <v/>
      </c>
      <c r="W1062" s="514">
        <f t="shared" si="73"/>
        <v>10</v>
      </c>
      <c r="X1062" s="628" t="str">
        <f t="shared" si="74"/>
        <v/>
      </c>
      <c r="AT1062" s="254"/>
      <c r="AV1062" s="216"/>
      <c r="AW1062" s="332"/>
      <c r="AY1062" s="255"/>
    </row>
    <row r="1063" spans="2:51" x14ac:dyDescent="0.25">
      <c r="B1063" s="332">
        <v>9.8000000000000007</v>
      </c>
      <c r="C1063" s="332">
        <v>76</v>
      </c>
      <c r="D1063" s="332">
        <v>8.5</v>
      </c>
      <c r="E1063" s="332">
        <v>9.6999999999999993</v>
      </c>
      <c r="F1063" s="332">
        <v>16.600000000000001</v>
      </c>
      <c r="G1063" s="332">
        <v>342</v>
      </c>
      <c r="H1063" s="332">
        <v>1006.3</v>
      </c>
      <c r="I1063" s="332">
        <v>7796</v>
      </c>
      <c r="J1063" s="332">
        <v>0.3</v>
      </c>
      <c r="K1063" s="332">
        <v>2.8</v>
      </c>
      <c r="L1063" s="332">
        <v>30.3</v>
      </c>
      <c r="M1063" s="332">
        <v>80.3</v>
      </c>
      <c r="N1063" s="496">
        <v>172.6</v>
      </c>
      <c r="O1063" s="496">
        <v>9.6999999999999993</v>
      </c>
      <c r="P1063" s="496">
        <v>10</v>
      </c>
      <c r="Q1063" s="497">
        <v>0.73194444444444495</v>
      </c>
      <c r="R1063" s="496"/>
      <c r="S1063" s="514">
        <f t="shared" si="75"/>
        <v>-0.10000000000000142</v>
      </c>
      <c r="T1063" s="513">
        <f t="shared" si="71"/>
        <v>60</v>
      </c>
      <c r="U1063" s="501">
        <f t="shared" si="76"/>
        <v>60</v>
      </c>
      <c r="V1063" s="503" t="str">
        <f t="shared" si="72"/>
        <v/>
      </c>
      <c r="W1063" s="514">
        <f t="shared" si="73"/>
        <v>10</v>
      </c>
      <c r="X1063" s="628" t="str">
        <f t="shared" si="74"/>
        <v/>
      </c>
      <c r="AT1063" s="254"/>
      <c r="AV1063" s="216"/>
      <c r="AW1063" s="332"/>
      <c r="AY1063" s="255"/>
    </row>
    <row r="1064" spans="2:51" x14ac:dyDescent="0.25">
      <c r="B1064" s="332">
        <v>9.8000000000000007</v>
      </c>
      <c r="C1064" s="332">
        <v>77</v>
      </c>
      <c r="D1064" s="332">
        <v>9.8000000000000007</v>
      </c>
      <c r="E1064" s="332">
        <v>4.3</v>
      </c>
      <c r="F1064" s="332">
        <v>7.2</v>
      </c>
      <c r="G1064" s="332">
        <v>6</v>
      </c>
      <c r="H1064" s="332">
        <v>1005.9</v>
      </c>
      <c r="I1064" s="332">
        <v>8075</v>
      </c>
      <c r="J1064" s="332">
        <v>0.3</v>
      </c>
      <c r="K1064" s="332">
        <v>2.8</v>
      </c>
      <c r="L1064" s="332">
        <v>30.3</v>
      </c>
      <c r="M1064" s="332">
        <v>80.3</v>
      </c>
      <c r="N1064" s="496">
        <v>172.6</v>
      </c>
      <c r="O1064" s="496">
        <v>9.6999999999999993</v>
      </c>
      <c r="P1064" s="496">
        <v>10</v>
      </c>
      <c r="Q1064" s="497">
        <v>0.73263888888888895</v>
      </c>
      <c r="R1064" s="496"/>
      <c r="S1064" s="514">
        <f t="shared" si="75"/>
        <v>-0.10000000000000142</v>
      </c>
      <c r="T1064" s="513">
        <f t="shared" si="71"/>
        <v>60</v>
      </c>
      <c r="U1064" s="501">
        <f t="shared" si="76"/>
        <v>60</v>
      </c>
      <c r="V1064" s="503" t="str">
        <f t="shared" si="72"/>
        <v/>
      </c>
      <c r="W1064" s="514">
        <f t="shared" si="73"/>
        <v>10</v>
      </c>
      <c r="X1064" s="628" t="str">
        <f t="shared" si="74"/>
        <v/>
      </c>
      <c r="AT1064" s="254"/>
      <c r="AV1064" s="216"/>
      <c r="AW1064" s="332"/>
      <c r="AY1064" s="255"/>
    </row>
    <row r="1065" spans="2:51" x14ac:dyDescent="0.25">
      <c r="B1065" s="332">
        <v>9.8000000000000007</v>
      </c>
      <c r="C1065" s="332">
        <v>77</v>
      </c>
      <c r="D1065" s="332">
        <v>8.9</v>
      </c>
      <c r="E1065" s="332">
        <v>7.2</v>
      </c>
      <c r="F1065" s="332">
        <v>13</v>
      </c>
      <c r="G1065" s="332">
        <v>313</v>
      </c>
      <c r="H1065" s="332">
        <v>1005.8</v>
      </c>
      <c r="I1065" s="332">
        <v>8075</v>
      </c>
      <c r="J1065" s="332">
        <v>0.3</v>
      </c>
      <c r="K1065" s="332">
        <v>2.8</v>
      </c>
      <c r="L1065" s="332">
        <v>30.3</v>
      </c>
      <c r="M1065" s="332">
        <v>80.3</v>
      </c>
      <c r="N1065" s="496">
        <v>172.6</v>
      </c>
      <c r="O1065" s="496">
        <v>9.6999999999999993</v>
      </c>
      <c r="P1065" s="496">
        <v>10</v>
      </c>
      <c r="Q1065" s="497">
        <v>0.73333333333333295</v>
      </c>
      <c r="R1065" s="496"/>
      <c r="S1065" s="514">
        <f t="shared" si="75"/>
        <v>-0.10000000000000142</v>
      </c>
      <c r="T1065" s="513">
        <f t="shared" si="71"/>
        <v>60</v>
      </c>
      <c r="U1065" s="501">
        <f t="shared" si="76"/>
        <v>60</v>
      </c>
      <c r="V1065" s="503" t="str">
        <f t="shared" si="72"/>
        <v/>
      </c>
      <c r="W1065" s="514">
        <f t="shared" si="73"/>
        <v>10</v>
      </c>
      <c r="X1065" s="628" t="str">
        <f t="shared" si="74"/>
        <v/>
      </c>
      <c r="AT1065" s="254"/>
      <c r="AV1065" s="216"/>
      <c r="AW1065" s="332"/>
      <c r="AY1065" s="255"/>
    </row>
    <row r="1066" spans="2:51" x14ac:dyDescent="0.25">
      <c r="B1066" s="332">
        <v>9.8000000000000007</v>
      </c>
      <c r="C1066" s="332">
        <v>77</v>
      </c>
      <c r="D1066" s="332">
        <v>9.3000000000000007</v>
      </c>
      <c r="E1066" s="332">
        <v>5.8</v>
      </c>
      <c r="F1066" s="332">
        <v>9.4</v>
      </c>
      <c r="G1066" s="332">
        <v>251</v>
      </c>
      <c r="H1066" s="332">
        <v>1006</v>
      </c>
      <c r="I1066" s="332">
        <v>8292</v>
      </c>
      <c r="J1066" s="332">
        <v>0.3</v>
      </c>
      <c r="K1066" s="332">
        <v>2.8</v>
      </c>
      <c r="L1066" s="332">
        <v>30.3</v>
      </c>
      <c r="M1066" s="332">
        <v>80.3</v>
      </c>
      <c r="N1066" s="496">
        <v>172.6</v>
      </c>
      <c r="O1066" s="496">
        <v>9.8000000000000007</v>
      </c>
      <c r="P1066" s="496">
        <v>10</v>
      </c>
      <c r="Q1066" s="497">
        <v>0.73402777777777795</v>
      </c>
      <c r="R1066" s="496"/>
      <c r="S1066" s="514">
        <f t="shared" si="75"/>
        <v>0</v>
      </c>
      <c r="T1066" s="513">
        <f t="shared" si="71"/>
        <v>60</v>
      </c>
      <c r="U1066" s="501">
        <f t="shared" si="76"/>
        <v>60</v>
      </c>
      <c r="V1066" s="503" t="str">
        <f t="shared" si="72"/>
        <v/>
      </c>
      <c r="W1066" s="514">
        <f t="shared" si="73"/>
        <v>10</v>
      </c>
      <c r="X1066" s="628" t="str">
        <f t="shared" si="74"/>
        <v/>
      </c>
      <c r="AT1066" s="254"/>
      <c r="AV1066" s="216"/>
      <c r="AW1066" s="332"/>
      <c r="AY1066" s="255"/>
    </row>
    <row r="1067" spans="2:51" x14ac:dyDescent="0.25">
      <c r="B1067" s="332">
        <v>9.8000000000000007</v>
      </c>
      <c r="C1067" s="332">
        <v>77</v>
      </c>
      <c r="D1067" s="332">
        <v>9.1</v>
      </c>
      <c r="E1067" s="332">
        <v>6.5</v>
      </c>
      <c r="F1067" s="332">
        <v>13</v>
      </c>
      <c r="G1067" s="332">
        <v>232</v>
      </c>
      <c r="H1067" s="332">
        <v>1005.8</v>
      </c>
      <c r="I1067" s="332">
        <v>8401</v>
      </c>
      <c r="J1067" s="332">
        <v>0.3</v>
      </c>
      <c r="K1067" s="332">
        <v>2.8</v>
      </c>
      <c r="L1067" s="332">
        <v>30.3</v>
      </c>
      <c r="M1067" s="332">
        <v>80.3</v>
      </c>
      <c r="N1067" s="496">
        <v>172.6</v>
      </c>
      <c r="O1067" s="496">
        <v>9.8000000000000007</v>
      </c>
      <c r="P1067" s="496">
        <v>10.1</v>
      </c>
      <c r="Q1067" s="497">
        <v>0.73472222222222205</v>
      </c>
      <c r="R1067" s="496"/>
      <c r="S1067" s="514">
        <f t="shared" si="75"/>
        <v>0</v>
      </c>
      <c r="T1067" s="513">
        <f t="shared" si="71"/>
        <v>60</v>
      </c>
      <c r="U1067" s="501">
        <f t="shared" si="76"/>
        <v>60</v>
      </c>
      <c r="V1067" s="503" t="str">
        <f t="shared" si="72"/>
        <v/>
      </c>
      <c r="W1067" s="514">
        <f t="shared" si="73"/>
        <v>10.1</v>
      </c>
      <c r="X1067" s="628" t="str">
        <f t="shared" si="74"/>
        <v/>
      </c>
      <c r="AT1067" s="254"/>
      <c r="AV1067" s="216"/>
      <c r="AW1067" s="332"/>
      <c r="AY1067" s="255"/>
    </row>
    <row r="1068" spans="2:51" x14ac:dyDescent="0.25">
      <c r="B1068" s="332">
        <v>9.6999999999999993</v>
      </c>
      <c r="C1068" s="332">
        <v>77</v>
      </c>
      <c r="D1068" s="332">
        <v>9.6999999999999993</v>
      </c>
      <c r="E1068" s="332">
        <v>2.2000000000000002</v>
      </c>
      <c r="F1068" s="332">
        <v>3.6</v>
      </c>
      <c r="G1068" s="332">
        <v>178</v>
      </c>
      <c r="H1068" s="332">
        <v>1006.1</v>
      </c>
      <c r="I1068" s="332">
        <v>8571</v>
      </c>
      <c r="J1068" s="332">
        <v>0.3</v>
      </c>
      <c r="K1068" s="332">
        <v>2.8</v>
      </c>
      <c r="L1068" s="332">
        <v>30.3</v>
      </c>
      <c r="M1068" s="332">
        <v>80.3</v>
      </c>
      <c r="N1068" s="496">
        <v>172.6</v>
      </c>
      <c r="O1068" s="496">
        <v>9.8000000000000007</v>
      </c>
      <c r="P1068" s="496">
        <v>10.1</v>
      </c>
      <c r="Q1068" s="497">
        <v>0.73541666666666705</v>
      </c>
      <c r="R1068" s="496"/>
      <c r="S1068" s="514">
        <f t="shared" si="75"/>
        <v>0.10000000000000142</v>
      </c>
      <c r="T1068" s="513">
        <f t="shared" si="71"/>
        <v>60</v>
      </c>
      <c r="U1068" s="501">
        <f t="shared" si="76"/>
        <v>60</v>
      </c>
      <c r="V1068" s="503" t="str">
        <f t="shared" si="72"/>
        <v/>
      </c>
      <c r="W1068" s="514">
        <f t="shared" si="73"/>
        <v>10.1</v>
      </c>
      <c r="X1068" s="628" t="str">
        <f t="shared" si="74"/>
        <v/>
      </c>
      <c r="AT1068" s="254"/>
      <c r="AV1068" s="216"/>
      <c r="AW1068" s="332"/>
      <c r="AY1068" s="255"/>
    </row>
    <row r="1069" spans="2:51" x14ac:dyDescent="0.25">
      <c r="B1069" s="332">
        <v>9.6999999999999993</v>
      </c>
      <c r="C1069" s="332">
        <v>78</v>
      </c>
      <c r="D1069" s="332">
        <v>9.6999999999999993</v>
      </c>
      <c r="E1069" s="332">
        <v>4.7</v>
      </c>
      <c r="F1069" s="332">
        <v>5.4</v>
      </c>
      <c r="G1069" s="332">
        <v>221</v>
      </c>
      <c r="H1069" s="332">
        <v>1006</v>
      </c>
      <c r="I1069" s="332">
        <v>8897</v>
      </c>
      <c r="J1069" s="332">
        <v>0.3</v>
      </c>
      <c r="K1069" s="332">
        <v>2.8</v>
      </c>
      <c r="L1069" s="332">
        <v>30.3</v>
      </c>
      <c r="M1069" s="332">
        <v>80.3</v>
      </c>
      <c r="N1069" s="496">
        <v>172.6</v>
      </c>
      <c r="O1069" s="496">
        <v>9.8000000000000007</v>
      </c>
      <c r="P1069" s="496">
        <v>10.1</v>
      </c>
      <c r="Q1069" s="497">
        <v>0.73611111111111105</v>
      </c>
      <c r="R1069" s="496"/>
      <c r="S1069" s="514">
        <f t="shared" si="75"/>
        <v>0.10000000000000142</v>
      </c>
      <c r="T1069" s="513">
        <f t="shared" si="71"/>
        <v>60</v>
      </c>
      <c r="U1069" s="501">
        <f t="shared" si="76"/>
        <v>60</v>
      </c>
      <c r="V1069" s="503" t="str">
        <f t="shared" si="72"/>
        <v/>
      </c>
      <c r="W1069" s="514">
        <f t="shared" si="73"/>
        <v>10.1</v>
      </c>
      <c r="X1069" s="628" t="str">
        <f t="shared" si="74"/>
        <v/>
      </c>
      <c r="AT1069" s="254"/>
      <c r="AV1069" s="216"/>
      <c r="AW1069" s="332"/>
      <c r="AY1069" s="255"/>
    </row>
    <row r="1070" spans="2:51" x14ac:dyDescent="0.25">
      <c r="B1070" s="332">
        <v>9.6999999999999993</v>
      </c>
      <c r="C1070" s="332">
        <v>78</v>
      </c>
      <c r="D1070" s="332">
        <v>8.4</v>
      </c>
      <c r="E1070" s="332">
        <v>9.4</v>
      </c>
      <c r="F1070" s="332">
        <v>13</v>
      </c>
      <c r="G1070" s="332">
        <v>312</v>
      </c>
      <c r="H1070" s="332">
        <v>1005.8</v>
      </c>
      <c r="I1070" s="332">
        <v>9005</v>
      </c>
      <c r="J1070" s="332">
        <v>0</v>
      </c>
      <c r="K1070" s="332">
        <v>2.8</v>
      </c>
      <c r="L1070" s="332">
        <v>30.3</v>
      </c>
      <c r="M1070" s="332">
        <v>80.3</v>
      </c>
      <c r="N1070" s="496">
        <v>172.6</v>
      </c>
      <c r="O1070" s="496">
        <v>9.9</v>
      </c>
      <c r="P1070" s="496">
        <v>10.1</v>
      </c>
      <c r="Q1070" s="497">
        <v>0.73680555555555605</v>
      </c>
      <c r="R1070" s="496"/>
      <c r="S1070" s="514">
        <f t="shared" si="75"/>
        <v>0.20000000000000107</v>
      </c>
      <c r="T1070" s="513">
        <f t="shared" si="71"/>
        <v>60</v>
      </c>
      <c r="U1070" s="501" t="str">
        <f t="shared" si="76"/>
        <v/>
      </c>
      <c r="V1070" s="503" t="str">
        <f t="shared" si="72"/>
        <v/>
      </c>
      <c r="W1070" s="514">
        <f t="shared" si="73"/>
        <v>10.1</v>
      </c>
      <c r="X1070" s="628" t="str">
        <f t="shared" si="74"/>
        <v/>
      </c>
      <c r="AT1070" s="254"/>
      <c r="AV1070" s="216"/>
      <c r="AW1070" s="332"/>
      <c r="AY1070" s="255"/>
    </row>
    <row r="1071" spans="2:51" x14ac:dyDescent="0.25">
      <c r="B1071" s="332">
        <v>9.8000000000000007</v>
      </c>
      <c r="C1071" s="332">
        <v>78</v>
      </c>
      <c r="D1071" s="332">
        <v>9.8000000000000007</v>
      </c>
      <c r="E1071" s="332">
        <v>4</v>
      </c>
      <c r="F1071" s="332">
        <v>7.2</v>
      </c>
      <c r="G1071" s="332">
        <v>137</v>
      </c>
      <c r="H1071" s="332">
        <v>1006</v>
      </c>
      <c r="I1071" s="332">
        <v>9114</v>
      </c>
      <c r="J1071" s="332">
        <v>0</v>
      </c>
      <c r="K1071" s="332">
        <v>2.8</v>
      </c>
      <c r="L1071" s="332">
        <v>30.3</v>
      </c>
      <c r="M1071" s="332">
        <v>80.3</v>
      </c>
      <c r="N1071" s="496">
        <v>172.6</v>
      </c>
      <c r="O1071" s="496">
        <v>9.9</v>
      </c>
      <c r="P1071" s="496">
        <v>10.1</v>
      </c>
      <c r="Q1071" s="497">
        <v>0.73750000000000004</v>
      </c>
      <c r="R1071" s="496"/>
      <c r="S1071" s="514">
        <f t="shared" si="75"/>
        <v>9.9999999999999645E-2</v>
      </c>
      <c r="T1071" s="513">
        <f t="shared" si="71"/>
        <v>60</v>
      </c>
      <c r="U1071" s="501" t="str">
        <f t="shared" si="76"/>
        <v/>
      </c>
      <c r="V1071" s="503" t="str">
        <f t="shared" si="72"/>
        <v/>
      </c>
      <c r="W1071" s="514">
        <f t="shared" si="73"/>
        <v>10.1</v>
      </c>
      <c r="X1071" s="628" t="str">
        <f t="shared" si="74"/>
        <v/>
      </c>
      <c r="AT1071" s="254"/>
      <c r="AV1071" s="216"/>
      <c r="AW1071" s="332"/>
      <c r="AY1071" s="255"/>
    </row>
    <row r="1072" spans="2:51" x14ac:dyDescent="0.25">
      <c r="B1072" s="332">
        <v>9.8000000000000007</v>
      </c>
      <c r="C1072" s="332">
        <v>77</v>
      </c>
      <c r="D1072" s="332">
        <v>8.6999999999999993</v>
      </c>
      <c r="E1072" s="332">
        <v>8.3000000000000007</v>
      </c>
      <c r="F1072" s="332">
        <v>9.4</v>
      </c>
      <c r="G1072" s="332">
        <v>320</v>
      </c>
      <c r="H1072" s="332">
        <v>1006</v>
      </c>
      <c r="I1072" s="332">
        <v>9114</v>
      </c>
      <c r="J1072" s="332">
        <v>0</v>
      </c>
      <c r="K1072" s="332">
        <v>2.8</v>
      </c>
      <c r="L1072" s="332">
        <v>30.3</v>
      </c>
      <c r="M1072" s="332">
        <v>80.3</v>
      </c>
      <c r="N1072" s="496">
        <v>172.6</v>
      </c>
      <c r="O1072" s="496">
        <v>9.9</v>
      </c>
      <c r="P1072" s="496">
        <v>10.1</v>
      </c>
      <c r="Q1072" s="497">
        <v>0.73819444444444404</v>
      </c>
      <c r="R1072" s="496"/>
      <c r="S1072" s="514">
        <f t="shared" si="75"/>
        <v>9.9999999999999645E-2</v>
      </c>
      <c r="T1072" s="513">
        <f t="shared" si="71"/>
        <v>60</v>
      </c>
      <c r="U1072" s="501" t="str">
        <f t="shared" si="76"/>
        <v/>
      </c>
      <c r="V1072" s="503" t="str">
        <f t="shared" si="72"/>
        <v/>
      </c>
      <c r="W1072" s="514">
        <f t="shared" si="73"/>
        <v>10.1</v>
      </c>
      <c r="X1072" s="628" t="str">
        <f t="shared" si="74"/>
        <v/>
      </c>
      <c r="AT1072" s="254"/>
      <c r="AV1072" s="216"/>
      <c r="AW1072" s="332"/>
      <c r="AY1072" s="255"/>
    </row>
    <row r="1073" spans="2:51" x14ac:dyDescent="0.25">
      <c r="B1073" s="332">
        <v>9.8000000000000007</v>
      </c>
      <c r="C1073" s="332">
        <v>76</v>
      </c>
      <c r="D1073" s="332">
        <v>9.1</v>
      </c>
      <c r="E1073" s="332">
        <v>6.5</v>
      </c>
      <c r="F1073" s="332">
        <v>9.4</v>
      </c>
      <c r="G1073" s="332">
        <v>344</v>
      </c>
      <c r="H1073" s="332">
        <v>1006.1</v>
      </c>
      <c r="I1073" s="332">
        <v>8463</v>
      </c>
      <c r="J1073" s="332">
        <v>0</v>
      </c>
      <c r="K1073" s="332">
        <v>2.8</v>
      </c>
      <c r="L1073" s="332">
        <v>30.3</v>
      </c>
      <c r="M1073" s="332">
        <v>80.3</v>
      </c>
      <c r="N1073" s="496">
        <v>172.6</v>
      </c>
      <c r="O1073" s="496">
        <v>9.9</v>
      </c>
      <c r="P1073" s="496">
        <v>10.1</v>
      </c>
      <c r="Q1073" s="497">
        <v>0.73888888888888904</v>
      </c>
      <c r="R1073" s="496"/>
      <c r="S1073" s="514">
        <f t="shared" si="75"/>
        <v>9.9999999999999645E-2</v>
      </c>
      <c r="T1073" s="513">
        <f t="shared" si="71"/>
        <v>60</v>
      </c>
      <c r="U1073" s="501" t="str">
        <f t="shared" si="76"/>
        <v/>
      </c>
      <c r="V1073" s="503" t="str">
        <f t="shared" si="72"/>
        <v/>
      </c>
      <c r="W1073" s="514">
        <f t="shared" si="73"/>
        <v>10.1</v>
      </c>
      <c r="X1073" s="628" t="str">
        <f t="shared" si="74"/>
        <v/>
      </c>
      <c r="AT1073" s="254"/>
      <c r="AV1073" s="216"/>
      <c r="AW1073" s="332"/>
      <c r="AY1073" s="255"/>
    </row>
    <row r="1074" spans="2:51" x14ac:dyDescent="0.25">
      <c r="B1074" s="332">
        <v>9.6999999999999993</v>
      </c>
      <c r="C1074" s="332">
        <v>76</v>
      </c>
      <c r="D1074" s="332">
        <v>9</v>
      </c>
      <c r="E1074" s="332">
        <v>6.5</v>
      </c>
      <c r="F1074" s="332">
        <v>11.2</v>
      </c>
      <c r="G1074" s="332">
        <v>357</v>
      </c>
      <c r="H1074" s="332">
        <v>1006.1</v>
      </c>
      <c r="I1074" s="332">
        <v>7905</v>
      </c>
      <c r="J1074" s="332">
        <v>0</v>
      </c>
      <c r="K1074" s="332">
        <v>2.8</v>
      </c>
      <c r="L1074" s="332">
        <v>30.3</v>
      </c>
      <c r="M1074" s="332">
        <v>80.3</v>
      </c>
      <c r="N1074" s="496">
        <v>172.6</v>
      </c>
      <c r="O1074" s="496">
        <v>10</v>
      </c>
      <c r="P1074" s="496">
        <v>10.199999999999999</v>
      </c>
      <c r="Q1074" s="497">
        <v>0.73958333333333304</v>
      </c>
      <c r="R1074" s="496"/>
      <c r="S1074" s="514">
        <f t="shared" si="75"/>
        <v>0.30000000000000071</v>
      </c>
      <c r="T1074" s="513">
        <f t="shared" ref="T1074:T1137" si="77">IF(I1074&gt;4000,60,"")</f>
        <v>60</v>
      </c>
      <c r="U1074" s="501" t="str">
        <f t="shared" si="76"/>
        <v/>
      </c>
      <c r="V1074" s="503" t="str">
        <f t="shared" ref="V1074:V1137" si="78">IF(O1074&gt;B1074+2,60,"")</f>
        <v/>
      </c>
      <c r="W1074" s="514">
        <f t="shared" ref="W1074:W1137" si="79">MAX(O1074:P1074)</f>
        <v>10.199999999999999</v>
      </c>
      <c r="X1074" s="628" t="str">
        <f t="shared" ref="X1074:X1137" si="80">IF(W1074&gt;B1074+3,60,"")</f>
        <v/>
      </c>
      <c r="AT1074" s="254"/>
      <c r="AV1074" s="216"/>
      <c r="AW1074" s="332"/>
      <c r="AY1074" s="255"/>
    </row>
    <row r="1075" spans="2:51" x14ac:dyDescent="0.25">
      <c r="B1075" s="332">
        <v>9.8000000000000007</v>
      </c>
      <c r="C1075" s="332">
        <v>76</v>
      </c>
      <c r="D1075" s="332">
        <v>8.1</v>
      </c>
      <c r="E1075" s="332">
        <v>11.5</v>
      </c>
      <c r="F1075" s="332">
        <v>18.399999999999999</v>
      </c>
      <c r="G1075" s="332">
        <v>289</v>
      </c>
      <c r="H1075" s="332">
        <v>1006</v>
      </c>
      <c r="I1075" s="332">
        <v>6975</v>
      </c>
      <c r="J1075" s="332">
        <v>0</v>
      </c>
      <c r="K1075" s="332">
        <v>2.8</v>
      </c>
      <c r="L1075" s="332">
        <v>30.3</v>
      </c>
      <c r="M1075" s="332">
        <v>80.3</v>
      </c>
      <c r="N1075" s="496">
        <v>172.6</v>
      </c>
      <c r="O1075" s="496">
        <v>10</v>
      </c>
      <c r="P1075" s="496">
        <v>10.199999999999999</v>
      </c>
      <c r="Q1075" s="497">
        <v>0.74027777777777803</v>
      </c>
      <c r="R1075" s="496"/>
      <c r="S1075" s="514">
        <f t="shared" si="75"/>
        <v>0.19999999999999929</v>
      </c>
      <c r="T1075" s="513">
        <f t="shared" si="77"/>
        <v>60</v>
      </c>
      <c r="U1075" s="501" t="str">
        <f t="shared" si="76"/>
        <v/>
      </c>
      <c r="V1075" s="503" t="str">
        <f t="shared" si="78"/>
        <v/>
      </c>
      <c r="W1075" s="514">
        <f t="shared" si="79"/>
        <v>10.199999999999999</v>
      </c>
      <c r="X1075" s="628" t="str">
        <f t="shared" si="80"/>
        <v/>
      </c>
      <c r="AT1075" s="254"/>
      <c r="AV1075" s="216"/>
      <c r="AW1075" s="332"/>
      <c r="AY1075" s="255"/>
    </row>
    <row r="1076" spans="2:51" x14ac:dyDescent="0.25">
      <c r="B1076" s="332">
        <v>9.8000000000000007</v>
      </c>
      <c r="C1076" s="332">
        <v>75</v>
      </c>
      <c r="D1076" s="332">
        <v>8.8000000000000007</v>
      </c>
      <c r="E1076" s="332">
        <v>7.6</v>
      </c>
      <c r="F1076" s="332">
        <v>9.4</v>
      </c>
      <c r="G1076" s="332">
        <v>313</v>
      </c>
      <c r="H1076" s="332">
        <v>1005.9</v>
      </c>
      <c r="I1076" s="332">
        <v>6370</v>
      </c>
      <c r="J1076" s="332">
        <v>0</v>
      </c>
      <c r="K1076" s="332">
        <v>2.8</v>
      </c>
      <c r="L1076" s="332">
        <v>30.3</v>
      </c>
      <c r="M1076" s="332">
        <v>80.3</v>
      </c>
      <c r="N1076" s="496">
        <v>172.6</v>
      </c>
      <c r="O1076" s="496">
        <v>10</v>
      </c>
      <c r="P1076" s="496">
        <v>10.199999999999999</v>
      </c>
      <c r="Q1076" s="497">
        <v>0.74097222222222203</v>
      </c>
      <c r="R1076" s="496"/>
      <c r="S1076" s="514">
        <f t="shared" si="75"/>
        <v>0.19999999999999929</v>
      </c>
      <c r="T1076" s="513">
        <f t="shared" si="77"/>
        <v>60</v>
      </c>
      <c r="U1076" s="501" t="str">
        <f t="shared" si="76"/>
        <v/>
      </c>
      <c r="V1076" s="503" t="str">
        <f t="shared" si="78"/>
        <v/>
      </c>
      <c r="W1076" s="514">
        <f t="shared" si="79"/>
        <v>10.199999999999999</v>
      </c>
      <c r="X1076" s="628" t="str">
        <f t="shared" si="80"/>
        <v/>
      </c>
      <c r="AT1076" s="254"/>
      <c r="AV1076" s="216"/>
      <c r="AW1076" s="332"/>
      <c r="AY1076" s="255"/>
    </row>
    <row r="1077" spans="2:51" x14ac:dyDescent="0.25">
      <c r="B1077" s="332">
        <v>9.9</v>
      </c>
      <c r="C1077" s="332">
        <v>75</v>
      </c>
      <c r="D1077" s="332">
        <v>9.1</v>
      </c>
      <c r="E1077" s="332">
        <v>6.8</v>
      </c>
      <c r="F1077" s="332">
        <v>13</v>
      </c>
      <c r="G1077" s="332">
        <v>4</v>
      </c>
      <c r="H1077" s="332">
        <v>1006.2</v>
      </c>
      <c r="I1077" s="332">
        <v>5874</v>
      </c>
      <c r="J1077" s="332">
        <v>0</v>
      </c>
      <c r="K1077" s="332">
        <v>2.8</v>
      </c>
      <c r="L1077" s="332">
        <v>30.3</v>
      </c>
      <c r="M1077" s="332">
        <v>80.3</v>
      </c>
      <c r="N1077" s="496">
        <v>172.6</v>
      </c>
      <c r="O1077" s="496">
        <v>10</v>
      </c>
      <c r="P1077" s="496">
        <v>10.199999999999999</v>
      </c>
      <c r="Q1077" s="497">
        <v>0.74166666666666703</v>
      </c>
      <c r="R1077" s="496"/>
      <c r="S1077" s="514">
        <f t="shared" si="75"/>
        <v>9.9999999999999645E-2</v>
      </c>
      <c r="T1077" s="513">
        <f t="shared" si="77"/>
        <v>60</v>
      </c>
      <c r="U1077" s="501" t="str">
        <f t="shared" si="76"/>
        <v/>
      </c>
      <c r="V1077" s="503" t="str">
        <f t="shared" si="78"/>
        <v/>
      </c>
      <c r="W1077" s="514">
        <f t="shared" si="79"/>
        <v>10.199999999999999</v>
      </c>
      <c r="X1077" s="628" t="str">
        <f t="shared" si="80"/>
        <v/>
      </c>
      <c r="AT1077" s="254"/>
      <c r="AV1077" s="216"/>
      <c r="AW1077" s="332"/>
      <c r="AY1077" s="255"/>
    </row>
    <row r="1078" spans="2:51" x14ac:dyDescent="0.25">
      <c r="B1078" s="332">
        <v>9.9</v>
      </c>
      <c r="C1078" s="332">
        <v>74</v>
      </c>
      <c r="D1078" s="332">
        <v>9</v>
      </c>
      <c r="E1078" s="332">
        <v>7.2</v>
      </c>
      <c r="F1078" s="332">
        <v>14.8</v>
      </c>
      <c r="G1078" s="332">
        <v>356</v>
      </c>
      <c r="H1078" s="332">
        <v>1006</v>
      </c>
      <c r="I1078" s="332">
        <v>5440</v>
      </c>
      <c r="J1078" s="332">
        <v>0</v>
      </c>
      <c r="K1078" s="332">
        <v>2.8</v>
      </c>
      <c r="L1078" s="332">
        <v>30.3</v>
      </c>
      <c r="M1078" s="332">
        <v>80.3</v>
      </c>
      <c r="N1078" s="496">
        <v>172.6</v>
      </c>
      <c r="O1078" s="496">
        <v>9.9</v>
      </c>
      <c r="P1078" s="496">
        <v>10.199999999999999</v>
      </c>
      <c r="Q1078" s="497">
        <v>0.74236111111111103</v>
      </c>
      <c r="R1078" s="496"/>
      <c r="S1078" s="514">
        <f t="shared" si="75"/>
        <v>0</v>
      </c>
      <c r="T1078" s="513">
        <f t="shared" si="77"/>
        <v>60</v>
      </c>
      <c r="U1078" s="501" t="str">
        <f t="shared" si="76"/>
        <v/>
      </c>
      <c r="V1078" s="503" t="str">
        <f t="shared" si="78"/>
        <v/>
      </c>
      <c r="W1078" s="514">
        <f t="shared" si="79"/>
        <v>10.199999999999999</v>
      </c>
      <c r="X1078" s="628" t="str">
        <f t="shared" si="80"/>
        <v/>
      </c>
      <c r="AT1078" s="254"/>
      <c r="AV1078" s="216"/>
      <c r="AW1078" s="332"/>
      <c r="AY1078" s="255"/>
    </row>
    <row r="1079" spans="2:51" x14ac:dyDescent="0.25">
      <c r="B1079" s="332">
        <v>9.9</v>
      </c>
      <c r="C1079" s="332">
        <v>74</v>
      </c>
      <c r="D1079" s="332">
        <v>8.5</v>
      </c>
      <c r="E1079" s="332">
        <v>10.1</v>
      </c>
      <c r="F1079" s="332">
        <v>13</v>
      </c>
      <c r="G1079" s="332">
        <v>213</v>
      </c>
      <c r="H1079" s="332">
        <v>1006</v>
      </c>
      <c r="I1079" s="332">
        <v>5099</v>
      </c>
      <c r="J1079" s="332">
        <v>0</v>
      </c>
      <c r="K1079" s="332">
        <v>2.8</v>
      </c>
      <c r="L1079" s="332">
        <v>30.3</v>
      </c>
      <c r="M1079" s="332">
        <v>80.3</v>
      </c>
      <c r="N1079" s="496">
        <v>172.6</v>
      </c>
      <c r="O1079" s="496">
        <v>9.9</v>
      </c>
      <c r="P1079" s="496">
        <v>10.199999999999999</v>
      </c>
      <c r="Q1079" s="497">
        <v>0.74305555555555602</v>
      </c>
      <c r="R1079" s="496"/>
      <c r="S1079" s="514">
        <f t="shared" si="75"/>
        <v>0</v>
      </c>
      <c r="T1079" s="513">
        <f t="shared" si="77"/>
        <v>60</v>
      </c>
      <c r="U1079" s="501" t="str">
        <f t="shared" si="76"/>
        <v/>
      </c>
      <c r="V1079" s="503" t="str">
        <f t="shared" si="78"/>
        <v/>
      </c>
      <c r="W1079" s="514">
        <f t="shared" si="79"/>
        <v>10.199999999999999</v>
      </c>
      <c r="X1079" s="628" t="str">
        <f t="shared" si="80"/>
        <v/>
      </c>
      <c r="AT1079" s="254"/>
      <c r="AV1079" s="216"/>
      <c r="AW1079" s="332"/>
      <c r="AY1079" s="255"/>
    </row>
    <row r="1080" spans="2:51" x14ac:dyDescent="0.25">
      <c r="B1080" s="332">
        <v>9.9</v>
      </c>
      <c r="C1080" s="332">
        <v>74</v>
      </c>
      <c r="D1080" s="332">
        <v>9.4</v>
      </c>
      <c r="E1080" s="332">
        <v>6.1</v>
      </c>
      <c r="F1080" s="332">
        <v>7.2</v>
      </c>
      <c r="G1080" s="332">
        <v>329</v>
      </c>
      <c r="H1080" s="332">
        <v>1006.3</v>
      </c>
      <c r="I1080" s="332">
        <v>4774</v>
      </c>
      <c r="J1080" s="332">
        <v>0</v>
      </c>
      <c r="K1080" s="332">
        <v>2.8</v>
      </c>
      <c r="L1080" s="332">
        <v>30.3</v>
      </c>
      <c r="M1080" s="332">
        <v>80.3</v>
      </c>
      <c r="N1080" s="496">
        <v>172.6</v>
      </c>
      <c r="O1080" s="496">
        <v>9.9</v>
      </c>
      <c r="P1080" s="496">
        <v>10.199999999999999</v>
      </c>
      <c r="Q1080" s="497">
        <v>0.74375000000000002</v>
      </c>
      <c r="R1080" s="496"/>
      <c r="S1080" s="514">
        <f t="shared" si="75"/>
        <v>0</v>
      </c>
      <c r="T1080" s="513">
        <f t="shared" si="77"/>
        <v>60</v>
      </c>
      <c r="U1080" s="501" t="str">
        <f t="shared" si="76"/>
        <v/>
      </c>
      <c r="V1080" s="503" t="str">
        <f t="shared" si="78"/>
        <v/>
      </c>
      <c r="W1080" s="514">
        <f t="shared" si="79"/>
        <v>10.199999999999999</v>
      </c>
      <c r="X1080" s="628" t="str">
        <f t="shared" si="80"/>
        <v/>
      </c>
      <c r="AT1080" s="254"/>
      <c r="AV1080" s="216"/>
      <c r="AW1080" s="332"/>
      <c r="AY1080" s="255"/>
    </row>
    <row r="1081" spans="2:51" x14ac:dyDescent="0.25">
      <c r="B1081" s="332">
        <v>9.9</v>
      </c>
      <c r="C1081" s="332">
        <v>74</v>
      </c>
      <c r="D1081" s="332">
        <v>9.9</v>
      </c>
      <c r="E1081" s="332">
        <v>4.7</v>
      </c>
      <c r="F1081" s="332">
        <v>5.4</v>
      </c>
      <c r="G1081" s="332">
        <v>2</v>
      </c>
      <c r="H1081" s="332">
        <v>1006.1</v>
      </c>
      <c r="I1081" s="332">
        <v>4665</v>
      </c>
      <c r="J1081" s="332">
        <v>0</v>
      </c>
      <c r="K1081" s="332">
        <v>2.8</v>
      </c>
      <c r="L1081" s="332">
        <v>30.3</v>
      </c>
      <c r="M1081" s="332">
        <v>80.3</v>
      </c>
      <c r="N1081" s="496">
        <v>172.6</v>
      </c>
      <c r="O1081" s="496">
        <v>9.9</v>
      </c>
      <c r="P1081" s="496">
        <v>10.199999999999999</v>
      </c>
      <c r="Q1081" s="497">
        <v>0.74444444444444402</v>
      </c>
      <c r="R1081" s="496"/>
      <c r="S1081" s="514">
        <f t="shared" si="75"/>
        <v>0</v>
      </c>
      <c r="T1081" s="513">
        <f t="shared" si="77"/>
        <v>60</v>
      </c>
      <c r="U1081" s="501" t="str">
        <f t="shared" si="76"/>
        <v/>
      </c>
      <c r="V1081" s="503" t="str">
        <f t="shared" si="78"/>
        <v/>
      </c>
      <c r="W1081" s="514">
        <f t="shared" si="79"/>
        <v>10.199999999999999</v>
      </c>
      <c r="X1081" s="628" t="str">
        <f t="shared" si="80"/>
        <v/>
      </c>
      <c r="AT1081" s="254"/>
      <c r="AV1081" s="216"/>
      <c r="AW1081" s="332"/>
      <c r="AY1081" s="255"/>
    </row>
    <row r="1082" spans="2:51" x14ac:dyDescent="0.25">
      <c r="B1082" s="332">
        <v>10</v>
      </c>
      <c r="C1082" s="332">
        <v>74</v>
      </c>
      <c r="D1082" s="332">
        <v>10</v>
      </c>
      <c r="E1082" s="332">
        <v>11.5</v>
      </c>
      <c r="F1082" s="332">
        <v>14.8</v>
      </c>
      <c r="G1082" s="332">
        <v>170</v>
      </c>
      <c r="H1082" s="332">
        <v>1006</v>
      </c>
      <c r="I1082" s="332">
        <v>4603</v>
      </c>
      <c r="J1082" s="332">
        <v>0</v>
      </c>
      <c r="K1082" s="332">
        <v>2.8</v>
      </c>
      <c r="L1082" s="332">
        <v>30.3</v>
      </c>
      <c r="M1082" s="332">
        <v>80.3</v>
      </c>
      <c r="N1082" s="496">
        <v>172.6</v>
      </c>
      <c r="O1082" s="496">
        <v>9.9</v>
      </c>
      <c r="P1082" s="496">
        <v>10.199999999999999</v>
      </c>
      <c r="Q1082" s="497">
        <v>0.74513888888888902</v>
      </c>
      <c r="R1082" s="496"/>
      <c r="S1082" s="514">
        <f t="shared" si="75"/>
        <v>-9.9999999999999645E-2</v>
      </c>
      <c r="T1082" s="513">
        <f t="shared" si="77"/>
        <v>60</v>
      </c>
      <c r="U1082" s="501" t="str">
        <f t="shared" si="76"/>
        <v/>
      </c>
      <c r="V1082" s="503" t="str">
        <f t="shared" si="78"/>
        <v/>
      </c>
      <c r="W1082" s="514">
        <f t="shared" si="79"/>
        <v>10.199999999999999</v>
      </c>
      <c r="X1082" s="628" t="str">
        <f t="shared" si="80"/>
        <v/>
      </c>
      <c r="AT1082" s="254"/>
      <c r="AV1082" s="216"/>
      <c r="AW1082" s="332"/>
      <c r="AY1082" s="255"/>
    </row>
    <row r="1083" spans="2:51" x14ac:dyDescent="0.25">
      <c r="B1083" s="332">
        <v>10</v>
      </c>
      <c r="C1083" s="332">
        <v>74</v>
      </c>
      <c r="D1083" s="332">
        <v>10</v>
      </c>
      <c r="E1083" s="332">
        <v>4</v>
      </c>
      <c r="F1083" s="332">
        <v>9.4</v>
      </c>
      <c r="G1083" s="332">
        <v>64</v>
      </c>
      <c r="H1083" s="332">
        <v>1006</v>
      </c>
      <c r="I1083" s="332">
        <v>4712</v>
      </c>
      <c r="J1083" s="332">
        <v>0</v>
      </c>
      <c r="K1083" s="332">
        <v>2.8</v>
      </c>
      <c r="L1083" s="332">
        <v>30.3</v>
      </c>
      <c r="M1083" s="332">
        <v>80.3</v>
      </c>
      <c r="N1083" s="496">
        <v>172.6</v>
      </c>
      <c r="O1083" s="496">
        <v>9.8000000000000007</v>
      </c>
      <c r="P1083" s="496">
        <v>10.199999999999999</v>
      </c>
      <c r="Q1083" s="497">
        <v>0.74583333333333302</v>
      </c>
      <c r="R1083" s="496"/>
      <c r="S1083" s="514">
        <f t="shared" si="75"/>
        <v>-0.19999999999999929</v>
      </c>
      <c r="T1083" s="513">
        <f t="shared" si="77"/>
        <v>60</v>
      </c>
      <c r="U1083" s="501" t="str">
        <f t="shared" si="76"/>
        <v/>
      </c>
      <c r="V1083" s="503" t="str">
        <f t="shared" si="78"/>
        <v/>
      </c>
      <c r="W1083" s="514">
        <f t="shared" si="79"/>
        <v>10.199999999999999</v>
      </c>
      <c r="X1083" s="628" t="str">
        <f t="shared" si="80"/>
        <v/>
      </c>
      <c r="AT1083" s="254"/>
      <c r="AV1083" s="216"/>
      <c r="AW1083" s="332"/>
      <c r="AY1083" s="255"/>
    </row>
    <row r="1084" spans="2:51" x14ac:dyDescent="0.25">
      <c r="B1084" s="332">
        <v>10</v>
      </c>
      <c r="C1084" s="332">
        <v>75</v>
      </c>
      <c r="D1084" s="332">
        <v>10</v>
      </c>
      <c r="E1084" s="332">
        <v>4</v>
      </c>
      <c r="F1084" s="332">
        <v>5.4</v>
      </c>
      <c r="G1084" s="332">
        <v>298</v>
      </c>
      <c r="H1084" s="332">
        <v>1006.2</v>
      </c>
      <c r="I1084" s="332">
        <v>4774</v>
      </c>
      <c r="J1084" s="332">
        <v>0</v>
      </c>
      <c r="K1084" s="332">
        <v>2.8</v>
      </c>
      <c r="L1084" s="332">
        <v>30.3</v>
      </c>
      <c r="M1084" s="332">
        <v>80.3</v>
      </c>
      <c r="N1084" s="496">
        <v>172.6</v>
      </c>
      <c r="O1084" s="496">
        <v>9.8000000000000007</v>
      </c>
      <c r="P1084" s="496">
        <v>10.199999999999999</v>
      </c>
      <c r="Q1084" s="497">
        <v>0.74652777777777801</v>
      </c>
      <c r="R1084" s="496"/>
      <c r="S1084" s="514">
        <f t="shared" si="75"/>
        <v>-0.19999999999999929</v>
      </c>
      <c r="T1084" s="513">
        <f t="shared" si="77"/>
        <v>60</v>
      </c>
      <c r="U1084" s="501" t="str">
        <f t="shared" si="76"/>
        <v/>
      </c>
      <c r="V1084" s="503" t="str">
        <f t="shared" si="78"/>
        <v/>
      </c>
      <c r="W1084" s="514">
        <f t="shared" si="79"/>
        <v>10.199999999999999</v>
      </c>
      <c r="X1084" s="628" t="str">
        <f t="shared" si="80"/>
        <v/>
      </c>
      <c r="AT1084" s="254"/>
      <c r="AV1084" s="216"/>
      <c r="AW1084" s="332"/>
      <c r="AY1084" s="255"/>
    </row>
    <row r="1085" spans="2:51" x14ac:dyDescent="0.25">
      <c r="B1085" s="332">
        <v>10</v>
      </c>
      <c r="C1085" s="332">
        <v>74</v>
      </c>
      <c r="D1085" s="332">
        <v>10</v>
      </c>
      <c r="E1085" s="332">
        <v>8.3000000000000007</v>
      </c>
      <c r="F1085" s="332">
        <v>9.4</v>
      </c>
      <c r="G1085" s="332">
        <v>284</v>
      </c>
      <c r="H1085" s="332">
        <v>1005.9</v>
      </c>
      <c r="I1085" s="332">
        <v>4882</v>
      </c>
      <c r="J1085" s="332">
        <v>0</v>
      </c>
      <c r="K1085" s="332">
        <v>2.8</v>
      </c>
      <c r="L1085" s="332">
        <v>30.3</v>
      </c>
      <c r="M1085" s="332">
        <v>80.3</v>
      </c>
      <c r="N1085" s="496">
        <v>172.6</v>
      </c>
      <c r="O1085" s="496">
        <v>9.8000000000000007</v>
      </c>
      <c r="P1085" s="496">
        <v>10.199999999999999</v>
      </c>
      <c r="Q1085" s="497">
        <v>0.74722222222222201</v>
      </c>
      <c r="R1085" s="496"/>
      <c r="S1085" s="514">
        <f t="shared" si="75"/>
        <v>-0.19999999999999929</v>
      </c>
      <c r="T1085" s="513">
        <f t="shared" si="77"/>
        <v>60</v>
      </c>
      <c r="U1085" s="501" t="str">
        <f t="shared" si="76"/>
        <v/>
      </c>
      <c r="V1085" s="503" t="str">
        <f t="shared" si="78"/>
        <v/>
      </c>
      <c r="W1085" s="514">
        <f t="shared" si="79"/>
        <v>10.199999999999999</v>
      </c>
      <c r="X1085" s="628" t="str">
        <f t="shared" si="80"/>
        <v/>
      </c>
      <c r="AT1085" s="254"/>
      <c r="AV1085" s="216"/>
      <c r="AW1085" s="332"/>
      <c r="AY1085" s="255"/>
    </row>
    <row r="1086" spans="2:51" x14ac:dyDescent="0.25">
      <c r="B1086" s="332">
        <v>10</v>
      </c>
      <c r="C1086" s="332">
        <v>74</v>
      </c>
      <c r="D1086" s="332">
        <v>10</v>
      </c>
      <c r="E1086" s="332">
        <v>5.8</v>
      </c>
      <c r="F1086" s="332">
        <v>13</v>
      </c>
      <c r="G1086" s="332">
        <v>245</v>
      </c>
      <c r="H1086" s="332">
        <v>1006.2</v>
      </c>
      <c r="I1086" s="332">
        <v>4448</v>
      </c>
      <c r="J1086" s="332">
        <v>0</v>
      </c>
      <c r="K1086" s="332">
        <v>2.8</v>
      </c>
      <c r="L1086" s="332">
        <v>30.3</v>
      </c>
      <c r="M1086" s="332">
        <v>80.3</v>
      </c>
      <c r="N1086" s="496">
        <v>172.6</v>
      </c>
      <c r="O1086" s="496">
        <v>9.8000000000000007</v>
      </c>
      <c r="P1086" s="496">
        <v>10.199999999999999</v>
      </c>
      <c r="Q1086" s="497">
        <v>0.74791666666666701</v>
      </c>
      <c r="R1086" s="496"/>
      <c r="S1086" s="514">
        <f t="shared" si="75"/>
        <v>-0.19999999999999929</v>
      </c>
      <c r="T1086" s="513">
        <f t="shared" si="77"/>
        <v>60</v>
      </c>
      <c r="U1086" s="501" t="str">
        <f t="shared" si="76"/>
        <v/>
      </c>
      <c r="V1086" s="503" t="str">
        <f t="shared" si="78"/>
        <v/>
      </c>
      <c r="W1086" s="514">
        <f t="shared" si="79"/>
        <v>10.199999999999999</v>
      </c>
      <c r="X1086" s="628" t="str">
        <f t="shared" si="80"/>
        <v/>
      </c>
      <c r="AT1086" s="254"/>
      <c r="AV1086" s="216"/>
      <c r="AW1086" s="332"/>
      <c r="AY1086" s="255"/>
    </row>
    <row r="1087" spans="2:51" x14ac:dyDescent="0.25">
      <c r="B1087" s="332">
        <v>10</v>
      </c>
      <c r="C1087" s="332">
        <v>74</v>
      </c>
      <c r="D1087" s="332">
        <v>10</v>
      </c>
      <c r="E1087" s="332">
        <v>7.2</v>
      </c>
      <c r="F1087" s="332">
        <v>9.4</v>
      </c>
      <c r="G1087" s="332">
        <v>270</v>
      </c>
      <c r="H1087" s="332">
        <v>1005.8</v>
      </c>
      <c r="I1087" s="332">
        <v>4278</v>
      </c>
      <c r="J1087" s="332">
        <v>0</v>
      </c>
      <c r="K1087" s="332">
        <v>2.8</v>
      </c>
      <c r="L1087" s="332">
        <v>30.3</v>
      </c>
      <c r="M1087" s="332">
        <v>80.3</v>
      </c>
      <c r="N1087" s="496">
        <v>172.6</v>
      </c>
      <c r="O1087" s="496">
        <v>9.8000000000000007</v>
      </c>
      <c r="P1087" s="496">
        <v>10.199999999999999</v>
      </c>
      <c r="Q1087" s="497">
        <v>0.74861111111111101</v>
      </c>
      <c r="R1087" s="496"/>
      <c r="S1087" s="514">
        <f t="shared" si="75"/>
        <v>-0.19999999999999929</v>
      </c>
      <c r="T1087" s="513">
        <f t="shared" si="77"/>
        <v>60</v>
      </c>
      <c r="U1087" s="501" t="str">
        <f t="shared" si="76"/>
        <v/>
      </c>
      <c r="V1087" s="503" t="str">
        <f t="shared" si="78"/>
        <v/>
      </c>
      <c r="W1087" s="514">
        <f t="shared" si="79"/>
        <v>10.199999999999999</v>
      </c>
      <c r="X1087" s="628" t="str">
        <f t="shared" si="80"/>
        <v/>
      </c>
      <c r="AT1087" s="254"/>
      <c r="AV1087" s="216"/>
      <c r="AW1087" s="332"/>
      <c r="AY1087" s="255"/>
    </row>
    <row r="1088" spans="2:51" x14ac:dyDescent="0.25">
      <c r="B1088" s="332">
        <v>10</v>
      </c>
      <c r="C1088" s="332">
        <v>74</v>
      </c>
      <c r="D1088" s="332">
        <v>10</v>
      </c>
      <c r="E1088" s="332">
        <v>7.6</v>
      </c>
      <c r="F1088" s="332">
        <v>13</v>
      </c>
      <c r="G1088" s="332">
        <v>280</v>
      </c>
      <c r="H1088" s="332">
        <v>1006.1</v>
      </c>
      <c r="I1088" s="332">
        <v>3952</v>
      </c>
      <c r="J1088" s="332">
        <v>0</v>
      </c>
      <c r="K1088" s="332">
        <v>2.8</v>
      </c>
      <c r="L1088" s="332">
        <v>30.3</v>
      </c>
      <c r="M1088" s="332">
        <v>80.3</v>
      </c>
      <c r="N1088" s="496">
        <v>172.6</v>
      </c>
      <c r="O1088" s="496">
        <v>9.8000000000000007</v>
      </c>
      <c r="P1088" s="496">
        <v>10.1</v>
      </c>
      <c r="Q1088" s="497">
        <v>0.749305555555556</v>
      </c>
      <c r="R1088" s="496"/>
      <c r="S1088" s="514">
        <f t="shared" si="75"/>
        <v>-0.19999999999999929</v>
      </c>
      <c r="T1088" s="513" t="str">
        <f t="shared" si="77"/>
        <v/>
      </c>
      <c r="U1088" s="501" t="str">
        <f t="shared" si="76"/>
        <v/>
      </c>
      <c r="V1088" s="503" t="str">
        <f t="shared" si="78"/>
        <v/>
      </c>
      <c r="W1088" s="514">
        <f t="shared" si="79"/>
        <v>10.1</v>
      </c>
      <c r="X1088" s="628" t="str">
        <f t="shared" si="80"/>
        <v/>
      </c>
      <c r="AT1088" s="254"/>
      <c r="AV1088" s="216"/>
      <c r="AW1088" s="332"/>
      <c r="AY1088" s="255"/>
    </row>
    <row r="1089" spans="2:51" x14ac:dyDescent="0.25">
      <c r="B1089" s="332">
        <v>10</v>
      </c>
      <c r="C1089" s="332">
        <v>73</v>
      </c>
      <c r="D1089" s="332">
        <v>10</v>
      </c>
      <c r="E1089" s="332">
        <v>4.3</v>
      </c>
      <c r="F1089" s="332">
        <v>7.2</v>
      </c>
      <c r="G1089" s="332">
        <v>11</v>
      </c>
      <c r="H1089" s="332">
        <v>1006</v>
      </c>
      <c r="I1089" s="332">
        <v>3673</v>
      </c>
      <c r="J1089" s="332">
        <v>0</v>
      </c>
      <c r="K1089" s="332">
        <v>2.8</v>
      </c>
      <c r="L1089" s="332">
        <v>30.3</v>
      </c>
      <c r="M1089" s="332">
        <v>80.3</v>
      </c>
      <c r="N1089" s="496">
        <v>172.6</v>
      </c>
      <c r="O1089" s="496">
        <v>9.8000000000000007</v>
      </c>
      <c r="P1089" s="496">
        <v>10.199999999999999</v>
      </c>
      <c r="Q1089" s="497">
        <v>0.75</v>
      </c>
      <c r="R1089" s="496"/>
      <c r="S1089" s="514">
        <f t="shared" si="75"/>
        <v>-0.19999999999999929</v>
      </c>
      <c r="T1089" s="513" t="str">
        <f t="shared" si="77"/>
        <v/>
      </c>
      <c r="U1089" s="501" t="str">
        <f t="shared" si="76"/>
        <v/>
      </c>
      <c r="V1089" s="503" t="str">
        <f t="shared" si="78"/>
        <v/>
      </c>
      <c r="W1089" s="514">
        <f t="shared" si="79"/>
        <v>10.199999999999999</v>
      </c>
      <c r="X1089" s="628" t="str">
        <f t="shared" si="80"/>
        <v/>
      </c>
      <c r="AT1089" s="254"/>
      <c r="AV1089" s="216"/>
      <c r="AW1089" s="332"/>
      <c r="AY1089" s="255"/>
    </row>
    <row r="1090" spans="2:51" x14ac:dyDescent="0.25">
      <c r="B1090" s="332">
        <v>10</v>
      </c>
      <c r="C1090" s="332">
        <v>74</v>
      </c>
      <c r="D1090" s="332">
        <v>10</v>
      </c>
      <c r="E1090" s="332">
        <v>6.5</v>
      </c>
      <c r="F1090" s="332">
        <v>9.4</v>
      </c>
      <c r="G1090" s="332">
        <v>324</v>
      </c>
      <c r="H1090" s="332">
        <v>1006.1</v>
      </c>
      <c r="I1090" s="332">
        <v>3673</v>
      </c>
      <c r="J1090" s="332">
        <v>0</v>
      </c>
      <c r="K1090" s="332">
        <v>2.8</v>
      </c>
      <c r="L1090" s="332">
        <v>30.3</v>
      </c>
      <c r="M1090" s="332">
        <v>80.3</v>
      </c>
      <c r="N1090" s="496">
        <v>172.6</v>
      </c>
      <c r="O1090" s="496">
        <v>9.8000000000000007</v>
      </c>
      <c r="P1090" s="496">
        <v>10.1</v>
      </c>
      <c r="Q1090" s="497">
        <v>0.750694444444444</v>
      </c>
      <c r="R1090" s="496"/>
      <c r="S1090" s="514">
        <f t="shared" si="75"/>
        <v>-0.19999999999999929</v>
      </c>
      <c r="T1090" s="513" t="str">
        <f t="shared" si="77"/>
        <v/>
      </c>
      <c r="U1090" s="501" t="str">
        <f t="shared" si="76"/>
        <v/>
      </c>
      <c r="V1090" s="503" t="str">
        <f t="shared" si="78"/>
        <v/>
      </c>
      <c r="W1090" s="514">
        <f t="shared" si="79"/>
        <v>10.1</v>
      </c>
      <c r="X1090" s="628" t="str">
        <f t="shared" si="80"/>
        <v/>
      </c>
      <c r="AT1090" s="254"/>
      <c r="AV1090" s="216"/>
      <c r="AW1090" s="332"/>
      <c r="AY1090" s="255"/>
    </row>
    <row r="1091" spans="2:51" x14ac:dyDescent="0.25">
      <c r="B1091" s="332">
        <v>10.1</v>
      </c>
      <c r="C1091" s="332">
        <v>73</v>
      </c>
      <c r="D1091" s="332">
        <v>10.1</v>
      </c>
      <c r="E1091" s="332">
        <v>11.2</v>
      </c>
      <c r="F1091" s="332">
        <v>14.8</v>
      </c>
      <c r="G1091" s="332">
        <v>275</v>
      </c>
      <c r="H1091" s="332">
        <v>1006.1</v>
      </c>
      <c r="I1091" s="332">
        <v>3627</v>
      </c>
      <c r="J1091" s="332">
        <v>0</v>
      </c>
      <c r="K1091" s="332">
        <v>2.8</v>
      </c>
      <c r="L1091" s="332">
        <v>30.3</v>
      </c>
      <c r="M1091" s="332">
        <v>80.3</v>
      </c>
      <c r="N1091" s="496">
        <v>172.6</v>
      </c>
      <c r="O1091" s="496">
        <v>9.8000000000000007</v>
      </c>
      <c r="P1091" s="496">
        <v>10.199999999999999</v>
      </c>
      <c r="Q1091" s="497">
        <v>0.75138888888888899</v>
      </c>
      <c r="R1091" s="496"/>
      <c r="S1091" s="514">
        <f t="shared" si="75"/>
        <v>-0.29999999999999893</v>
      </c>
      <c r="T1091" s="513" t="str">
        <f t="shared" si="77"/>
        <v/>
      </c>
      <c r="U1091" s="501" t="str">
        <f t="shared" si="76"/>
        <v/>
      </c>
      <c r="V1091" s="503" t="str">
        <f t="shared" si="78"/>
        <v/>
      </c>
      <c r="W1091" s="514">
        <f t="shared" si="79"/>
        <v>10.199999999999999</v>
      </c>
      <c r="X1091" s="628" t="str">
        <f t="shared" si="80"/>
        <v/>
      </c>
      <c r="AT1091" s="254"/>
      <c r="AV1091" s="216"/>
      <c r="AW1091" s="332"/>
      <c r="AY1091" s="255"/>
    </row>
    <row r="1092" spans="2:51" x14ac:dyDescent="0.25">
      <c r="B1092" s="332">
        <v>10.1</v>
      </c>
      <c r="C1092" s="332">
        <v>74</v>
      </c>
      <c r="D1092" s="332">
        <v>10.1</v>
      </c>
      <c r="E1092" s="332">
        <v>7.9</v>
      </c>
      <c r="F1092" s="332">
        <v>9.4</v>
      </c>
      <c r="G1092" s="332">
        <v>256</v>
      </c>
      <c r="H1092" s="332">
        <v>1006.2</v>
      </c>
      <c r="I1092" s="332">
        <v>3673</v>
      </c>
      <c r="J1092" s="332">
        <v>0</v>
      </c>
      <c r="K1092" s="332">
        <v>2.8</v>
      </c>
      <c r="L1092" s="332">
        <v>30.3</v>
      </c>
      <c r="M1092" s="332">
        <v>80.3</v>
      </c>
      <c r="N1092" s="496">
        <v>172.6</v>
      </c>
      <c r="O1092" s="496">
        <v>9.8000000000000007</v>
      </c>
      <c r="P1092" s="496">
        <v>10.1</v>
      </c>
      <c r="Q1092" s="497">
        <v>0.75208333333333299</v>
      </c>
      <c r="R1092" s="496"/>
      <c r="S1092" s="514">
        <f t="shared" si="75"/>
        <v>-0.29999999999999893</v>
      </c>
      <c r="T1092" s="513" t="str">
        <f t="shared" si="77"/>
        <v/>
      </c>
      <c r="U1092" s="501" t="str">
        <f t="shared" si="76"/>
        <v/>
      </c>
      <c r="V1092" s="503" t="str">
        <f t="shared" si="78"/>
        <v/>
      </c>
      <c r="W1092" s="514">
        <f t="shared" si="79"/>
        <v>10.1</v>
      </c>
      <c r="X1092" s="628" t="str">
        <f t="shared" si="80"/>
        <v/>
      </c>
      <c r="AT1092" s="254"/>
      <c r="AV1092" s="216"/>
      <c r="AW1092" s="332"/>
      <c r="AY1092" s="255"/>
    </row>
    <row r="1093" spans="2:51" x14ac:dyDescent="0.25">
      <c r="B1093" s="332">
        <v>10.199999999999999</v>
      </c>
      <c r="C1093" s="332">
        <v>74</v>
      </c>
      <c r="D1093" s="332">
        <v>10.199999999999999</v>
      </c>
      <c r="E1093" s="332">
        <v>7.2</v>
      </c>
      <c r="F1093" s="332">
        <v>9.4</v>
      </c>
      <c r="G1093" s="332">
        <v>312</v>
      </c>
      <c r="H1093" s="332">
        <v>1005.9</v>
      </c>
      <c r="I1093" s="332">
        <v>3890</v>
      </c>
      <c r="J1093" s="332">
        <v>0</v>
      </c>
      <c r="K1093" s="332">
        <v>2.8</v>
      </c>
      <c r="L1093" s="332">
        <v>30.3</v>
      </c>
      <c r="M1093" s="332">
        <v>80.3</v>
      </c>
      <c r="N1093" s="496">
        <v>172.6</v>
      </c>
      <c r="O1093" s="496">
        <v>9.8000000000000007</v>
      </c>
      <c r="P1093" s="496">
        <v>10.1</v>
      </c>
      <c r="Q1093" s="497">
        <v>0.75277777777777799</v>
      </c>
      <c r="R1093" s="496"/>
      <c r="S1093" s="514">
        <f t="shared" si="75"/>
        <v>-0.39999999999999858</v>
      </c>
      <c r="T1093" s="513" t="str">
        <f t="shared" si="77"/>
        <v/>
      </c>
      <c r="U1093" s="501" t="str">
        <f t="shared" si="76"/>
        <v/>
      </c>
      <c r="V1093" s="503" t="str">
        <f t="shared" si="78"/>
        <v/>
      </c>
      <c r="W1093" s="514">
        <f t="shared" si="79"/>
        <v>10.1</v>
      </c>
      <c r="X1093" s="628" t="str">
        <f t="shared" si="80"/>
        <v/>
      </c>
      <c r="AT1093" s="254"/>
      <c r="AV1093" s="216"/>
      <c r="AW1093" s="332"/>
      <c r="AY1093" s="255"/>
    </row>
    <row r="1094" spans="2:51" x14ac:dyDescent="0.25">
      <c r="B1094" s="332">
        <v>10.199999999999999</v>
      </c>
      <c r="C1094" s="332">
        <v>74</v>
      </c>
      <c r="D1094" s="332">
        <v>10.199999999999999</v>
      </c>
      <c r="E1094" s="332">
        <v>6.1</v>
      </c>
      <c r="F1094" s="332">
        <v>9.4</v>
      </c>
      <c r="G1094" s="332">
        <v>247</v>
      </c>
      <c r="H1094" s="332">
        <v>1006</v>
      </c>
      <c r="I1094" s="332">
        <v>3844</v>
      </c>
      <c r="J1094" s="332">
        <v>0</v>
      </c>
      <c r="K1094" s="332">
        <v>2.8</v>
      </c>
      <c r="L1094" s="332">
        <v>30.3</v>
      </c>
      <c r="M1094" s="332">
        <v>80.3</v>
      </c>
      <c r="N1094" s="496">
        <v>172.6</v>
      </c>
      <c r="O1094" s="496">
        <v>9.8000000000000007</v>
      </c>
      <c r="P1094" s="496">
        <v>10.1</v>
      </c>
      <c r="Q1094" s="497">
        <v>0.75347222222222199</v>
      </c>
      <c r="R1094" s="496"/>
      <c r="S1094" s="514">
        <f t="shared" si="75"/>
        <v>-0.39999999999999858</v>
      </c>
      <c r="T1094" s="513" t="str">
        <f t="shared" si="77"/>
        <v/>
      </c>
      <c r="U1094" s="501" t="str">
        <f t="shared" si="76"/>
        <v/>
      </c>
      <c r="V1094" s="503" t="str">
        <f t="shared" si="78"/>
        <v/>
      </c>
      <c r="W1094" s="514">
        <f t="shared" si="79"/>
        <v>10.1</v>
      </c>
      <c r="X1094" s="628" t="str">
        <f t="shared" si="80"/>
        <v/>
      </c>
      <c r="AT1094" s="254"/>
      <c r="AV1094" s="216"/>
      <c r="AW1094" s="332"/>
      <c r="AY1094" s="255"/>
    </row>
    <row r="1095" spans="2:51" x14ac:dyDescent="0.25">
      <c r="B1095" s="332">
        <v>10.199999999999999</v>
      </c>
      <c r="C1095" s="332">
        <v>74</v>
      </c>
      <c r="D1095" s="332">
        <v>10.199999999999999</v>
      </c>
      <c r="E1095" s="332">
        <v>11.9</v>
      </c>
      <c r="F1095" s="332">
        <v>16.600000000000001</v>
      </c>
      <c r="G1095" s="332">
        <v>281</v>
      </c>
      <c r="H1095" s="332">
        <v>1006</v>
      </c>
      <c r="I1095" s="332">
        <v>3844</v>
      </c>
      <c r="J1095" s="332">
        <v>0</v>
      </c>
      <c r="K1095" s="332">
        <v>2.8</v>
      </c>
      <c r="L1095" s="332">
        <v>30.3</v>
      </c>
      <c r="M1095" s="332">
        <v>80.3</v>
      </c>
      <c r="N1095" s="496">
        <v>172.6</v>
      </c>
      <c r="O1095" s="496">
        <v>9.8000000000000007</v>
      </c>
      <c r="P1095" s="496">
        <v>10.1</v>
      </c>
      <c r="Q1095" s="497">
        <v>0.75416666666666698</v>
      </c>
      <c r="R1095" s="496"/>
      <c r="S1095" s="514">
        <f t="shared" si="75"/>
        <v>-0.39999999999999858</v>
      </c>
      <c r="T1095" s="513" t="str">
        <f t="shared" si="77"/>
        <v/>
      </c>
      <c r="U1095" s="501" t="str">
        <f t="shared" si="76"/>
        <v/>
      </c>
      <c r="V1095" s="503" t="str">
        <f t="shared" si="78"/>
        <v/>
      </c>
      <c r="W1095" s="514">
        <f t="shared" si="79"/>
        <v>10.1</v>
      </c>
      <c r="X1095" s="628" t="str">
        <f t="shared" si="80"/>
        <v/>
      </c>
      <c r="AT1095" s="254"/>
      <c r="AV1095" s="216"/>
      <c r="AW1095" s="332"/>
      <c r="AY1095" s="255"/>
    </row>
    <row r="1096" spans="2:51" x14ac:dyDescent="0.25">
      <c r="B1096" s="332">
        <v>10.199999999999999</v>
      </c>
      <c r="C1096" s="332">
        <v>74</v>
      </c>
      <c r="D1096" s="332">
        <v>10.199999999999999</v>
      </c>
      <c r="E1096" s="332">
        <v>9.6999999999999993</v>
      </c>
      <c r="F1096" s="332">
        <v>13</v>
      </c>
      <c r="G1096" s="332">
        <v>252</v>
      </c>
      <c r="H1096" s="332">
        <v>1005.9</v>
      </c>
      <c r="I1096" s="332">
        <v>3844</v>
      </c>
      <c r="J1096" s="332">
        <v>0</v>
      </c>
      <c r="K1096" s="332">
        <v>2.8</v>
      </c>
      <c r="L1096" s="332">
        <v>30.3</v>
      </c>
      <c r="M1096" s="332">
        <v>80.3</v>
      </c>
      <c r="N1096" s="496">
        <v>172.6</v>
      </c>
      <c r="O1096" s="496">
        <v>9.8000000000000007</v>
      </c>
      <c r="P1096" s="496">
        <v>10.1</v>
      </c>
      <c r="Q1096" s="497">
        <v>0.75486111111111098</v>
      </c>
      <c r="R1096" s="496"/>
      <c r="S1096" s="514">
        <f t="shared" si="75"/>
        <v>-0.39999999999999858</v>
      </c>
      <c r="T1096" s="513" t="str">
        <f t="shared" si="77"/>
        <v/>
      </c>
      <c r="U1096" s="501" t="str">
        <f t="shared" si="76"/>
        <v/>
      </c>
      <c r="V1096" s="503" t="str">
        <f t="shared" si="78"/>
        <v/>
      </c>
      <c r="W1096" s="514">
        <f t="shared" si="79"/>
        <v>10.1</v>
      </c>
      <c r="X1096" s="628" t="str">
        <f t="shared" si="80"/>
        <v/>
      </c>
      <c r="AT1096" s="254"/>
      <c r="AV1096" s="216"/>
      <c r="AW1096" s="332"/>
      <c r="AY1096" s="255"/>
    </row>
    <row r="1097" spans="2:51" x14ac:dyDescent="0.25">
      <c r="B1097" s="332">
        <v>10.199999999999999</v>
      </c>
      <c r="C1097" s="332">
        <v>74</v>
      </c>
      <c r="D1097" s="332">
        <v>10.199999999999999</v>
      </c>
      <c r="E1097" s="332">
        <v>7.2</v>
      </c>
      <c r="F1097" s="332">
        <v>9.4</v>
      </c>
      <c r="G1097" s="332">
        <v>264</v>
      </c>
      <c r="H1097" s="332">
        <v>1006.1</v>
      </c>
      <c r="I1097" s="332">
        <v>3735</v>
      </c>
      <c r="J1097" s="332">
        <v>0</v>
      </c>
      <c r="K1097" s="332">
        <v>2.8</v>
      </c>
      <c r="L1097" s="332">
        <v>30.3</v>
      </c>
      <c r="M1097" s="332">
        <v>80.3</v>
      </c>
      <c r="N1097" s="496">
        <v>172.6</v>
      </c>
      <c r="O1097" s="496">
        <v>9.8000000000000007</v>
      </c>
      <c r="P1097" s="496">
        <v>10.199999999999999</v>
      </c>
      <c r="Q1097" s="497">
        <v>0.75555555555555598</v>
      </c>
      <c r="R1097" s="496"/>
      <c r="S1097" s="514">
        <f t="shared" ref="S1097:S1160" si="81">O1097-B1097</f>
        <v>-0.39999999999999858</v>
      </c>
      <c r="T1097" s="513" t="str">
        <f t="shared" si="77"/>
        <v/>
      </c>
      <c r="U1097" s="501" t="str">
        <f t="shared" si="76"/>
        <v/>
      </c>
      <c r="V1097" s="503" t="str">
        <f t="shared" si="78"/>
        <v/>
      </c>
      <c r="W1097" s="514">
        <f t="shared" si="79"/>
        <v>10.199999999999999</v>
      </c>
      <c r="X1097" s="628" t="str">
        <f t="shared" si="80"/>
        <v/>
      </c>
      <c r="AT1097" s="254"/>
      <c r="AV1097" s="216"/>
      <c r="AW1097" s="332"/>
      <c r="AY1097" s="255"/>
    </row>
    <row r="1098" spans="2:51" x14ac:dyDescent="0.25">
      <c r="B1098" s="332">
        <v>10.199999999999999</v>
      </c>
      <c r="C1098" s="332">
        <v>74</v>
      </c>
      <c r="D1098" s="332">
        <v>10.199999999999999</v>
      </c>
      <c r="E1098" s="332">
        <v>9.6999999999999993</v>
      </c>
      <c r="F1098" s="332">
        <v>16.600000000000001</v>
      </c>
      <c r="G1098" s="332">
        <v>253</v>
      </c>
      <c r="H1098" s="332">
        <v>1005.8</v>
      </c>
      <c r="I1098" s="332">
        <v>3673</v>
      </c>
      <c r="J1098" s="332">
        <v>0</v>
      </c>
      <c r="K1098" s="332">
        <v>2.8</v>
      </c>
      <c r="L1098" s="332">
        <v>30.3</v>
      </c>
      <c r="M1098" s="332">
        <v>80.3</v>
      </c>
      <c r="N1098" s="496">
        <v>172.6</v>
      </c>
      <c r="O1098" s="496">
        <v>9.8000000000000007</v>
      </c>
      <c r="P1098" s="496">
        <v>10.199999999999999</v>
      </c>
      <c r="Q1098" s="497">
        <v>0.75624999999999998</v>
      </c>
      <c r="R1098" s="496"/>
      <c r="S1098" s="514">
        <f t="shared" si="81"/>
        <v>-0.39999999999999858</v>
      </c>
      <c r="T1098" s="513" t="str">
        <f t="shared" si="77"/>
        <v/>
      </c>
      <c r="U1098" s="501" t="str">
        <f t="shared" si="76"/>
        <v/>
      </c>
      <c r="V1098" s="503" t="str">
        <f t="shared" si="78"/>
        <v/>
      </c>
      <c r="W1098" s="514">
        <f t="shared" si="79"/>
        <v>10.199999999999999</v>
      </c>
      <c r="X1098" s="628" t="str">
        <f t="shared" si="80"/>
        <v/>
      </c>
      <c r="AT1098" s="254"/>
      <c r="AV1098" s="216"/>
      <c r="AW1098" s="332"/>
      <c r="AY1098" s="255"/>
    </row>
    <row r="1099" spans="2:51" x14ac:dyDescent="0.25">
      <c r="B1099" s="332">
        <v>10.199999999999999</v>
      </c>
      <c r="C1099" s="332">
        <v>74</v>
      </c>
      <c r="D1099" s="332">
        <v>10.199999999999999</v>
      </c>
      <c r="E1099" s="332">
        <v>10.1</v>
      </c>
      <c r="F1099" s="332">
        <v>22</v>
      </c>
      <c r="G1099" s="332">
        <v>297</v>
      </c>
      <c r="H1099" s="332">
        <v>1005.9</v>
      </c>
      <c r="I1099" s="332">
        <v>3673</v>
      </c>
      <c r="J1099" s="332">
        <v>0</v>
      </c>
      <c r="K1099" s="332">
        <v>2.8</v>
      </c>
      <c r="L1099" s="332">
        <v>30.3</v>
      </c>
      <c r="M1099" s="332">
        <v>80.3</v>
      </c>
      <c r="N1099" s="496">
        <v>172.6</v>
      </c>
      <c r="O1099" s="496">
        <v>9.8000000000000007</v>
      </c>
      <c r="P1099" s="496">
        <v>10.199999999999999</v>
      </c>
      <c r="Q1099" s="497">
        <v>0.75694444444444398</v>
      </c>
      <c r="R1099" s="496"/>
      <c r="S1099" s="514">
        <f t="shared" si="81"/>
        <v>-0.39999999999999858</v>
      </c>
      <c r="T1099" s="513" t="str">
        <f t="shared" si="77"/>
        <v/>
      </c>
      <c r="U1099" s="501" t="str">
        <f t="shared" ref="U1099:U1162" si="82">IF(J1099&gt;0,60,"")</f>
        <v/>
      </c>
      <c r="V1099" s="503" t="str">
        <f t="shared" si="78"/>
        <v/>
      </c>
      <c r="W1099" s="514">
        <f t="shared" si="79"/>
        <v>10.199999999999999</v>
      </c>
      <c r="X1099" s="628" t="str">
        <f t="shared" si="80"/>
        <v/>
      </c>
      <c r="AT1099" s="254"/>
      <c r="AV1099" s="216"/>
      <c r="AW1099" s="332"/>
      <c r="AY1099" s="255"/>
    </row>
    <row r="1100" spans="2:51" x14ac:dyDescent="0.25">
      <c r="B1100" s="332">
        <v>10.3</v>
      </c>
      <c r="C1100" s="332">
        <v>74</v>
      </c>
      <c r="D1100" s="332">
        <v>10.3</v>
      </c>
      <c r="E1100" s="332">
        <v>9.4</v>
      </c>
      <c r="F1100" s="332">
        <v>13</v>
      </c>
      <c r="G1100" s="332">
        <v>291</v>
      </c>
      <c r="H1100" s="332">
        <v>1005.9</v>
      </c>
      <c r="I1100" s="332">
        <v>3394</v>
      </c>
      <c r="J1100" s="332">
        <v>0</v>
      </c>
      <c r="K1100" s="332">
        <v>2.8</v>
      </c>
      <c r="L1100" s="332">
        <v>30.3</v>
      </c>
      <c r="M1100" s="332">
        <v>80.3</v>
      </c>
      <c r="N1100" s="496">
        <v>172.6</v>
      </c>
      <c r="O1100" s="496">
        <v>9.9</v>
      </c>
      <c r="P1100" s="496">
        <v>10.199999999999999</v>
      </c>
      <c r="Q1100" s="497">
        <v>0.75763888888888897</v>
      </c>
      <c r="R1100" s="496"/>
      <c r="S1100" s="514">
        <f t="shared" si="81"/>
        <v>-0.40000000000000036</v>
      </c>
      <c r="T1100" s="513" t="str">
        <f t="shared" si="77"/>
        <v/>
      </c>
      <c r="U1100" s="501" t="str">
        <f t="shared" si="82"/>
        <v/>
      </c>
      <c r="V1100" s="503" t="str">
        <f t="shared" si="78"/>
        <v/>
      </c>
      <c r="W1100" s="514">
        <f t="shared" si="79"/>
        <v>10.199999999999999</v>
      </c>
      <c r="X1100" s="628" t="str">
        <f t="shared" si="80"/>
        <v/>
      </c>
      <c r="AT1100" s="254"/>
      <c r="AV1100" s="216"/>
      <c r="AW1100" s="332"/>
      <c r="AY1100" s="255"/>
    </row>
    <row r="1101" spans="2:51" x14ac:dyDescent="0.25">
      <c r="B1101" s="332">
        <v>10.3</v>
      </c>
      <c r="C1101" s="332">
        <v>74</v>
      </c>
      <c r="D1101" s="332">
        <v>10.3</v>
      </c>
      <c r="E1101" s="332">
        <v>4.7</v>
      </c>
      <c r="F1101" s="332">
        <v>5.4</v>
      </c>
      <c r="G1101" s="332">
        <v>260</v>
      </c>
      <c r="H1101" s="332">
        <v>1005.9</v>
      </c>
      <c r="I1101" s="332">
        <v>3069</v>
      </c>
      <c r="J1101" s="332">
        <v>0</v>
      </c>
      <c r="K1101" s="332">
        <v>2.8</v>
      </c>
      <c r="L1101" s="332">
        <v>30.3</v>
      </c>
      <c r="M1101" s="332">
        <v>80.3</v>
      </c>
      <c r="N1101" s="496">
        <v>172.6</v>
      </c>
      <c r="O1101" s="496">
        <v>9.9</v>
      </c>
      <c r="P1101" s="496">
        <v>10.199999999999999</v>
      </c>
      <c r="Q1101" s="497">
        <v>0.75833333333333297</v>
      </c>
      <c r="R1101" s="496"/>
      <c r="S1101" s="514">
        <f t="shared" si="81"/>
        <v>-0.40000000000000036</v>
      </c>
      <c r="T1101" s="513" t="str">
        <f t="shared" si="77"/>
        <v/>
      </c>
      <c r="U1101" s="501" t="str">
        <f t="shared" si="82"/>
        <v/>
      </c>
      <c r="V1101" s="503" t="str">
        <f t="shared" si="78"/>
        <v/>
      </c>
      <c r="W1101" s="514">
        <f t="shared" si="79"/>
        <v>10.199999999999999</v>
      </c>
      <c r="X1101" s="628" t="str">
        <f t="shared" si="80"/>
        <v/>
      </c>
      <c r="AT1101" s="254"/>
      <c r="AV1101" s="216"/>
      <c r="AW1101" s="332"/>
      <c r="AY1101" s="255"/>
    </row>
    <row r="1102" spans="2:51" x14ac:dyDescent="0.25">
      <c r="B1102" s="332">
        <v>10.3</v>
      </c>
      <c r="C1102" s="332">
        <v>75</v>
      </c>
      <c r="D1102" s="332">
        <v>10.3</v>
      </c>
      <c r="E1102" s="332">
        <v>10.4</v>
      </c>
      <c r="F1102" s="332">
        <v>14.8</v>
      </c>
      <c r="G1102" s="332">
        <v>291</v>
      </c>
      <c r="H1102" s="332">
        <v>1006.2</v>
      </c>
      <c r="I1102" s="332">
        <v>2573</v>
      </c>
      <c r="J1102" s="332">
        <v>0</v>
      </c>
      <c r="K1102" s="332">
        <v>2.8</v>
      </c>
      <c r="L1102" s="332">
        <v>30.3</v>
      </c>
      <c r="M1102" s="332">
        <v>80.3</v>
      </c>
      <c r="N1102" s="496">
        <v>172.6</v>
      </c>
      <c r="O1102" s="496">
        <v>9.9</v>
      </c>
      <c r="P1102" s="496">
        <v>10.199999999999999</v>
      </c>
      <c r="Q1102" s="497">
        <v>0.75902777777777797</v>
      </c>
      <c r="R1102" s="496"/>
      <c r="S1102" s="514">
        <f t="shared" si="81"/>
        <v>-0.40000000000000036</v>
      </c>
      <c r="T1102" s="513" t="str">
        <f t="shared" si="77"/>
        <v/>
      </c>
      <c r="U1102" s="501" t="str">
        <f t="shared" si="82"/>
        <v/>
      </c>
      <c r="V1102" s="503" t="str">
        <f t="shared" si="78"/>
        <v/>
      </c>
      <c r="W1102" s="514">
        <f t="shared" si="79"/>
        <v>10.199999999999999</v>
      </c>
      <c r="X1102" s="628" t="str">
        <f t="shared" si="80"/>
        <v/>
      </c>
      <c r="AT1102" s="254"/>
      <c r="AV1102" s="216"/>
      <c r="AW1102" s="332"/>
      <c r="AY1102" s="255"/>
    </row>
    <row r="1103" spans="2:51" x14ac:dyDescent="0.25">
      <c r="B1103" s="332">
        <v>10.3</v>
      </c>
      <c r="C1103" s="332">
        <v>74</v>
      </c>
      <c r="D1103" s="332">
        <v>10.3</v>
      </c>
      <c r="E1103" s="332">
        <v>5.8</v>
      </c>
      <c r="F1103" s="332">
        <v>7.2</v>
      </c>
      <c r="G1103" s="332">
        <v>317</v>
      </c>
      <c r="H1103" s="332">
        <v>1006</v>
      </c>
      <c r="I1103" s="332">
        <v>2356</v>
      </c>
      <c r="J1103" s="332">
        <v>0</v>
      </c>
      <c r="K1103" s="332">
        <v>2.8</v>
      </c>
      <c r="L1103" s="332">
        <v>30.3</v>
      </c>
      <c r="M1103" s="332">
        <v>80.3</v>
      </c>
      <c r="N1103" s="496">
        <v>172.6</v>
      </c>
      <c r="O1103" s="496">
        <v>9.9</v>
      </c>
      <c r="P1103" s="496">
        <v>10.199999999999999</v>
      </c>
      <c r="Q1103" s="497">
        <v>0.75972222222222197</v>
      </c>
      <c r="R1103" s="496"/>
      <c r="S1103" s="514">
        <f t="shared" si="81"/>
        <v>-0.40000000000000036</v>
      </c>
      <c r="T1103" s="513" t="str">
        <f t="shared" si="77"/>
        <v/>
      </c>
      <c r="U1103" s="501" t="str">
        <f t="shared" si="82"/>
        <v/>
      </c>
      <c r="V1103" s="503" t="str">
        <f t="shared" si="78"/>
        <v/>
      </c>
      <c r="W1103" s="514">
        <f t="shared" si="79"/>
        <v>10.199999999999999</v>
      </c>
      <c r="X1103" s="628" t="str">
        <f t="shared" si="80"/>
        <v/>
      </c>
      <c r="AT1103" s="254"/>
      <c r="AV1103" s="216"/>
      <c r="AW1103" s="332"/>
      <c r="AY1103" s="255"/>
    </row>
    <row r="1104" spans="2:51" x14ac:dyDescent="0.25">
      <c r="B1104" s="332">
        <v>10.199999999999999</v>
      </c>
      <c r="C1104" s="332">
        <v>74</v>
      </c>
      <c r="D1104" s="332">
        <v>10.199999999999999</v>
      </c>
      <c r="E1104" s="332">
        <v>11.9</v>
      </c>
      <c r="F1104" s="332">
        <v>18.399999999999999</v>
      </c>
      <c r="G1104" s="332">
        <v>277</v>
      </c>
      <c r="H1104" s="332">
        <v>1006</v>
      </c>
      <c r="I1104" s="332">
        <v>1751</v>
      </c>
      <c r="J1104" s="332">
        <v>0</v>
      </c>
      <c r="K1104" s="332">
        <v>2.8</v>
      </c>
      <c r="L1104" s="332">
        <v>30.3</v>
      </c>
      <c r="M1104" s="332">
        <v>80.3</v>
      </c>
      <c r="N1104" s="496">
        <v>172.6</v>
      </c>
      <c r="O1104" s="496">
        <v>9.9</v>
      </c>
      <c r="P1104" s="496">
        <v>10.199999999999999</v>
      </c>
      <c r="Q1104" s="497">
        <v>0.76041666666666696</v>
      </c>
      <c r="R1104" s="496"/>
      <c r="S1104" s="514">
        <f t="shared" si="81"/>
        <v>-0.29999999999999893</v>
      </c>
      <c r="T1104" s="513" t="str">
        <f t="shared" si="77"/>
        <v/>
      </c>
      <c r="U1104" s="501" t="str">
        <f t="shared" si="82"/>
        <v/>
      </c>
      <c r="V1104" s="503" t="str">
        <f t="shared" si="78"/>
        <v/>
      </c>
      <c r="W1104" s="514">
        <f t="shared" si="79"/>
        <v>10.199999999999999</v>
      </c>
      <c r="X1104" s="628" t="str">
        <f t="shared" si="80"/>
        <v/>
      </c>
      <c r="AT1104" s="254"/>
      <c r="AV1104" s="216"/>
      <c r="AW1104" s="332"/>
      <c r="AY1104" s="255"/>
    </row>
    <row r="1105" spans="2:51" x14ac:dyDescent="0.25">
      <c r="B1105" s="332">
        <v>10.1</v>
      </c>
      <c r="C1105" s="332">
        <v>73</v>
      </c>
      <c r="D1105" s="332">
        <v>10.1</v>
      </c>
      <c r="E1105" s="332">
        <v>13</v>
      </c>
      <c r="F1105" s="332">
        <v>18.399999999999999</v>
      </c>
      <c r="G1105" s="332">
        <v>309</v>
      </c>
      <c r="H1105" s="332">
        <v>1006.1</v>
      </c>
      <c r="I1105" s="332">
        <v>1147</v>
      </c>
      <c r="J1105" s="332">
        <v>0</v>
      </c>
      <c r="K1105" s="332">
        <v>2.8</v>
      </c>
      <c r="L1105" s="332">
        <v>30.3</v>
      </c>
      <c r="M1105" s="332">
        <v>80.3</v>
      </c>
      <c r="N1105" s="496">
        <v>172.6</v>
      </c>
      <c r="O1105" s="496">
        <v>9.9</v>
      </c>
      <c r="P1105" s="496">
        <v>10.199999999999999</v>
      </c>
      <c r="Q1105" s="497">
        <v>0.76111111111111096</v>
      </c>
      <c r="R1105" s="496"/>
      <c r="S1105" s="514">
        <f t="shared" si="81"/>
        <v>-0.19999999999999929</v>
      </c>
      <c r="T1105" s="513" t="str">
        <f t="shared" si="77"/>
        <v/>
      </c>
      <c r="U1105" s="501" t="str">
        <f t="shared" si="82"/>
        <v/>
      </c>
      <c r="V1105" s="503" t="str">
        <f t="shared" si="78"/>
        <v/>
      </c>
      <c r="W1105" s="514">
        <f t="shared" si="79"/>
        <v>10.199999999999999</v>
      </c>
      <c r="X1105" s="628" t="str">
        <f t="shared" si="80"/>
        <v/>
      </c>
      <c r="AT1105" s="254"/>
      <c r="AV1105" s="216"/>
      <c r="AW1105" s="332"/>
      <c r="AY1105" s="255"/>
    </row>
    <row r="1106" spans="2:51" x14ac:dyDescent="0.25">
      <c r="B1106" s="332">
        <v>10.1</v>
      </c>
      <c r="C1106" s="332">
        <v>73</v>
      </c>
      <c r="D1106" s="332">
        <v>10.1</v>
      </c>
      <c r="E1106" s="332">
        <v>11.2</v>
      </c>
      <c r="F1106" s="332">
        <v>14.8</v>
      </c>
      <c r="G1106" s="332">
        <v>299</v>
      </c>
      <c r="H1106" s="332">
        <v>1005.9</v>
      </c>
      <c r="I1106" s="332">
        <v>868</v>
      </c>
      <c r="J1106" s="332">
        <v>0</v>
      </c>
      <c r="K1106" s="332">
        <v>2.8</v>
      </c>
      <c r="L1106" s="332">
        <v>30.3</v>
      </c>
      <c r="M1106" s="332">
        <v>80.3</v>
      </c>
      <c r="N1106" s="496">
        <v>172.6</v>
      </c>
      <c r="O1106" s="496">
        <v>9.9</v>
      </c>
      <c r="P1106" s="496">
        <v>10.199999999999999</v>
      </c>
      <c r="Q1106" s="497">
        <v>0.76180555555555596</v>
      </c>
      <c r="R1106" s="496"/>
      <c r="S1106" s="514">
        <f t="shared" si="81"/>
        <v>-0.19999999999999929</v>
      </c>
      <c r="T1106" s="513" t="str">
        <f t="shared" si="77"/>
        <v/>
      </c>
      <c r="U1106" s="501" t="str">
        <f t="shared" si="82"/>
        <v/>
      </c>
      <c r="V1106" s="503" t="str">
        <f t="shared" si="78"/>
        <v/>
      </c>
      <c r="W1106" s="514">
        <f t="shared" si="79"/>
        <v>10.199999999999999</v>
      </c>
      <c r="X1106" s="628" t="str">
        <f t="shared" si="80"/>
        <v/>
      </c>
      <c r="AT1106" s="254"/>
      <c r="AV1106" s="216"/>
      <c r="AW1106" s="332"/>
      <c r="AY1106" s="255"/>
    </row>
    <row r="1107" spans="2:51" x14ac:dyDescent="0.25">
      <c r="B1107" s="332">
        <v>10</v>
      </c>
      <c r="C1107" s="332">
        <v>73</v>
      </c>
      <c r="D1107" s="332">
        <v>10</v>
      </c>
      <c r="E1107" s="332">
        <v>6.5</v>
      </c>
      <c r="F1107" s="332">
        <v>9.4</v>
      </c>
      <c r="G1107" s="332">
        <v>330</v>
      </c>
      <c r="H1107" s="332">
        <v>1006.2</v>
      </c>
      <c r="I1107" s="332">
        <v>821</v>
      </c>
      <c r="J1107" s="332">
        <v>0</v>
      </c>
      <c r="K1107" s="332">
        <v>2.8</v>
      </c>
      <c r="L1107" s="332">
        <v>30.3</v>
      </c>
      <c r="M1107" s="332">
        <v>80.3</v>
      </c>
      <c r="N1107" s="496">
        <v>172.6</v>
      </c>
      <c r="O1107" s="496">
        <v>9.9</v>
      </c>
      <c r="P1107" s="496">
        <v>10.199999999999999</v>
      </c>
      <c r="Q1107" s="497">
        <v>0.76249999999999996</v>
      </c>
      <c r="R1107" s="496"/>
      <c r="S1107" s="514">
        <f t="shared" si="81"/>
        <v>-9.9999999999999645E-2</v>
      </c>
      <c r="T1107" s="513" t="str">
        <f t="shared" si="77"/>
        <v/>
      </c>
      <c r="U1107" s="501" t="str">
        <f t="shared" si="82"/>
        <v/>
      </c>
      <c r="V1107" s="503" t="str">
        <f t="shared" si="78"/>
        <v/>
      </c>
      <c r="W1107" s="514">
        <f t="shared" si="79"/>
        <v>10.199999999999999</v>
      </c>
      <c r="X1107" s="628" t="str">
        <f t="shared" si="80"/>
        <v/>
      </c>
      <c r="AT1107" s="254"/>
      <c r="AV1107" s="216"/>
      <c r="AW1107" s="332"/>
      <c r="AY1107" s="255"/>
    </row>
    <row r="1108" spans="2:51" x14ac:dyDescent="0.25">
      <c r="B1108" s="332">
        <v>10</v>
      </c>
      <c r="C1108" s="332">
        <v>73</v>
      </c>
      <c r="D1108" s="332">
        <v>10</v>
      </c>
      <c r="E1108" s="332">
        <v>10.4</v>
      </c>
      <c r="F1108" s="332">
        <v>13</v>
      </c>
      <c r="G1108" s="332">
        <v>287</v>
      </c>
      <c r="H1108" s="332">
        <v>1006.2</v>
      </c>
      <c r="I1108" s="332">
        <v>976</v>
      </c>
      <c r="J1108" s="332">
        <v>0</v>
      </c>
      <c r="K1108" s="332">
        <v>2.8</v>
      </c>
      <c r="L1108" s="332">
        <v>30.3</v>
      </c>
      <c r="M1108" s="332">
        <v>80.3</v>
      </c>
      <c r="N1108" s="496">
        <v>172.6</v>
      </c>
      <c r="O1108" s="496">
        <v>9.8000000000000007</v>
      </c>
      <c r="P1108" s="496">
        <v>10.199999999999999</v>
      </c>
      <c r="Q1108" s="497">
        <v>0.76319444444444495</v>
      </c>
      <c r="R1108" s="496"/>
      <c r="S1108" s="514">
        <f t="shared" si="81"/>
        <v>-0.19999999999999929</v>
      </c>
      <c r="T1108" s="513" t="str">
        <f t="shared" si="77"/>
        <v/>
      </c>
      <c r="U1108" s="501" t="str">
        <f t="shared" si="82"/>
        <v/>
      </c>
      <c r="V1108" s="503" t="str">
        <f t="shared" si="78"/>
        <v/>
      </c>
      <c r="W1108" s="514">
        <f t="shared" si="79"/>
        <v>10.199999999999999</v>
      </c>
      <c r="X1108" s="628" t="str">
        <f t="shared" si="80"/>
        <v/>
      </c>
      <c r="AT1108" s="254"/>
      <c r="AV1108" s="216"/>
      <c r="AW1108" s="332"/>
      <c r="AY1108" s="255"/>
    </row>
    <row r="1109" spans="2:51" x14ac:dyDescent="0.25">
      <c r="B1109" s="332">
        <v>10</v>
      </c>
      <c r="C1109" s="332">
        <v>73</v>
      </c>
      <c r="D1109" s="332">
        <v>10</v>
      </c>
      <c r="E1109" s="332">
        <v>9.6999999999999993</v>
      </c>
      <c r="F1109" s="332">
        <v>14.8</v>
      </c>
      <c r="G1109" s="332">
        <v>264</v>
      </c>
      <c r="H1109" s="332">
        <v>1006.2</v>
      </c>
      <c r="I1109" s="332">
        <v>1255</v>
      </c>
      <c r="J1109" s="332">
        <v>0</v>
      </c>
      <c r="K1109" s="332">
        <v>2.8</v>
      </c>
      <c r="L1109" s="332">
        <v>30.3</v>
      </c>
      <c r="M1109" s="332">
        <v>80.3</v>
      </c>
      <c r="N1109" s="496">
        <v>172.6</v>
      </c>
      <c r="O1109" s="496">
        <v>9.8000000000000007</v>
      </c>
      <c r="P1109" s="496">
        <v>10.199999999999999</v>
      </c>
      <c r="Q1109" s="497">
        <v>0.76388888888888895</v>
      </c>
      <c r="R1109" s="496"/>
      <c r="S1109" s="514">
        <f t="shared" si="81"/>
        <v>-0.19999999999999929</v>
      </c>
      <c r="T1109" s="513" t="str">
        <f t="shared" si="77"/>
        <v/>
      </c>
      <c r="U1109" s="501" t="str">
        <f t="shared" si="82"/>
        <v/>
      </c>
      <c r="V1109" s="503" t="str">
        <f t="shared" si="78"/>
        <v/>
      </c>
      <c r="W1109" s="514">
        <f t="shared" si="79"/>
        <v>10.199999999999999</v>
      </c>
      <c r="X1109" s="628" t="str">
        <f t="shared" si="80"/>
        <v/>
      </c>
      <c r="AT1109" s="254"/>
      <c r="AV1109" s="216"/>
      <c r="AW1109" s="332"/>
      <c r="AY1109" s="255"/>
    </row>
    <row r="1110" spans="2:51" x14ac:dyDescent="0.25">
      <c r="B1110" s="332">
        <v>10</v>
      </c>
      <c r="C1110" s="332">
        <v>74</v>
      </c>
      <c r="D1110" s="332">
        <v>10</v>
      </c>
      <c r="E1110" s="332">
        <v>7.9</v>
      </c>
      <c r="F1110" s="332">
        <v>11.2</v>
      </c>
      <c r="G1110" s="332">
        <v>320</v>
      </c>
      <c r="H1110" s="332">
        <v>1006</v>
      </c>
      <c r="I1110" s="332">
        <v>1643</v>
      </c>
      <c r="J1110" s="332">
        <v>0</v>
      </c>
      <c r="K1110" s="332">
        <v>2.8</v>
      </c>
      <c r="L1110" s="332">
        <v>30.3</v>
      </c>
      <c r="M1110" s="332">
        <v>80.3</v>
      </c>
      <c r="N1110" s="496">
        <v>172.6</v>
      </c>
      <c r="O1110" s="496">
        <v>9.8000000000000007</v>
      </c>
      <c r="P1110" s="496">
        <v>10.199999999999999</v>
      </c>
      <c r="Q1110" s="497">
        <v>0.76458333333333295</v>
      </c>
      <c r="R1110" s="496"/>
      <c r="S1110" s="514">
        <f t="shared" si="81"/>
        <v>-0.19999999999999929</v>
      </c>
      <c r="T1110" s="513" t="str">
        <f t="shared" si="77"/>
        <v/>
      </c>
      <c r="U1110" s="501" t="str">
        <f t="shared" si="82"/>
        <v/>
      </c>
      <c r="V1110" s="503" t="str">
        <f t="shared" si="78"/>
        <v/>
      </c>
      <c r="W1110" s="514">
        <f t="shared" si="79"/>
        <v>10.199999999999999</v>
      </c>
      <c r="X1110" s="628" t="str">
        <f t="shared" si="80"/>
        <v/>
      </c>
      <c r="AT1110" s="254"/>
      <c r="AV1110" s="216"/>
      <c r="AW1110" s="332"/>
      <c r="AY1110" s="255"/>
    </row>
    <row r="1111" spans="2:51" x14ac:dyDescent="0.25">
      <c r="B1111" s="332">
        <v>10</v>
      </c>
      <c r="C1111" s="332">
        <v>75</v>
      </c>
      <c r="D1111" s="332">
        <v>10</v>
      </c>
      <c r="E1111" s="332">
        <v>9.4</v>
      </c>
      <c r="F1111" s="332">
        <v>11.2</v>
      </c>
      <c r="G1111" s="332">
        <v>290</v>
      </c>
      <c r="H1111" s="332">
        <v>1006.2</v>
      </c>
      <c r="I1111" s="332">
        <v>1813</v>
      </c>
      <c r="J1111" s="332">
        <v>0</v>
      </c>
      <c r="K1111" s="332">
        <v>2.8</v>
      </c>
      <c r="L1111" s="332">
        <v>30.3</v>
      </c>
      <c r="M1111" s="332">
        <v>80.3</v>
      </c>
      <c r="N1111" s="496">
        <v>172.6</v>
      </c>
      <c r="O1111" s="496">
        <v>9.8000000000000007</v>
      </c>
      <c r="P1111" s="496">
        <v>10.1</v>
      </c>
      <c r="Q1111" s="497">
        <v>0.76527777777777795</v>
      </c>
      <c r="R1111" s="496"/>
      <c r="S1111" s="514">
        <f t="shared" si="81"/>
        <v>-0.19999999999999929</v>
      </c>
      <c r="T1111" s="513" t="str">
        <f t="shared" si="77"/>
        <v/>
      </c>
      <c r="U1111" s="501" t="str">
        <f t="shared" si="82"/>
        <v/>
      </c>
      <c r="V1111" s="503" t="str">
        <f t="shared" si="78"/>
        <v/>
      </c>
      <c r="W1111" s="514">
        <f t="shared" si="79"/>
        <v>10.1</v>
      </c>
      <c r="X1111" s="628" t="str">
        <f t="shared" si="80"/>
        <v/>
      </c>
      <c r="AT1111" s="254"/>
      <c r="AV1111" s="216"/>
      <c r="AW1111" s="332"/>
      <c r="AY1111" s="255"/>
    </row>
    <row r="1112" spans="2:51" x14ac:dyDescent="0.25">
      <c r="B1112" s="332">
        <v>10</v>
      </c>
      <c r="C1112" s="332">
        <v>75</v>
      </c>
      <c r="D1112" s="332">
        <v>10</v>
      </c>
      <c r="E1112" s="332">
        <v>7.2</v>
      </c>
      <c r="F1112" s="332">
        <v>9.4</v>
      </c>
      <c r="G1112" s="332">
        <v>306</v>
      </c>
      <c r="H1112" s="332">
        <v>1006.1</v>
      </c>
      <c r="I1112" s="332">
        <v>2185</v>
      </c>
      <c r="J1112" s="332">
        <v>0</v>
      </c>
      <c r="K1112" s="332">
        <v>2.8</v>
      </c>
      <c r="L1112" s="332">
        <v>30.3</v>
      </c>
      <c r="M1112" s="332">
        <v>80.3</v>
      </c>
      <c r="N1112" s="496">
        <v>172.6</v>
      </c>
      <c r="O1112" s="496">
        <v>9.8000000000000007</v>
      </c>
      <c r="P1112" s="496">
        <v>10.1</v>
      </c>
      <c r="Q1112" s="497">
        <v>0.76597222222222205</v>
      </c>
      <c r="R1112" s="496"/>
      <c r="S1112" s="514">
        <f t="shared" si="81"/>
        <v>-0.19999999999999929</v>
      </c>
      <c r="T1112" s="513" t="str">
        <f t="shared" si="77"/>
        <v/>
      </c>
      <c r="U1112" s="501" t="str">
        <f t="shared" si="82"/>
        <v/>
      </c>
      <c r="V1112" s="503" t="str">
        <f t="shared" si="78"/>
        <v/>
      </c>
      <c r="W1112" s="514">
        <f t="shared" si="79"/>
        <v>10.1</v>
      </c>
      <c r="X1112" s="628" t="str">
        <f t="shared" si="80"/>
        <v/>
      </c>
      <c r="AT1112" s="254"/>
      <c r="AV1112" s="216"/>
      <c r="AW1112" s="332"/>
      <c r="AY1112" s="255"/>
    </row>
    <row r="1113" spans="2:51" x14ac:dyDescent="0.25">
      <c r="B1113" s="332">
        <v>10</v>
      </c>
      <c r="C1113" s="332">
        <v>76</v>
      </c>
      <c r="D1113" s="332">
        <v>10</v>
      </c>
      <c r="E1113" s="332">
        <v>4</v>
      </c>
      <c r="F1113" s="332">
        <v>5.4</v>
      </c>
      <c r="G1113" s="332">
        <v>50</v>
      </c>
      <c r="H1113" s="332">
        <v>1006.1</v>
      </c>
      <c r="I1113" s="332">
        <v>2294</v>
      </c>
      <c r="J1113" s="332">
        <v>0</v>
      </c>
      <c r="K1113" s="332">
        <v>2.8</v>
      </c>
      <c r="L1113" s="332">
        <v>30.3</v>
      </c>
      <c r="M1113" s="332">
        <v>80.3</v>
      </c>
      <c r="N1113" s="496">
        <v>172.6</v>
      </c>
      <c r="O1113" s="496">
        <v>9.6999999999999993</v>
      </c>
      <c r="P1113" s="496">
        <v>10.1</v>
      </c>
      <c r="Q1113" s="497">
        <v>0.76666666666666705</v>
      </c>
      <c r="R1113" s="496"/>
      <c r="S1113" s="514">
        <f t="shared" si="81"/>
        <v>-0.30000000000000071</v>
      </c>
      <c r="T1113" s="513" t="str">
        <f t="shared" si="77"/>
        <v/>
      </c>
      <c r="U1113" s="501" t="str">
        <f t="shared" si="82"/>
        <v/>
      </c>
      <c r="V1113" s="503" t="str">
        <f t="shared" si="78"/>
        <v/>
      </c>
      <c r="W1113" s="514">
        <f t="shared" si="79"/>
        <v>10.1</v>
      </c>
      <c r="X1113" s="628" t="str">
        <f t="shared" si="80"/>
        <v/>
      </c>
      <c r="AT1113" s="254"/>
      <c r="AV1113" s="216"/>
      <c r="AW1113" s="332"/>
      <c r="AY1113" s="255"/>
    </row>
    <row r="1114" spans="2:51" x14ac:dyDescent="0.25">
      <c r="B1114" s="332">
        <v>10</v>
      </c>
      <c r="C1114" s="332">
        <v>76</v>
      </c>
      <c r="D1114" s="332">
        <v>10</v>
      </c>
      <c r="E1114" s="332">
        <v>3.6</v>
      </c>
      <c r="F1114" s="332">
        <v>5.4</v>
      </c>
      <c r="G1114" s="332">
        <v>357</v>
      </c>
      <c r="H1114" s="332">
        <v>1006.2</v>
      </c>
      <c r="I1114" s="332">
        <v>2139</v>
      </c>
      <c r="J1114" s="332">
        <v>0</v>
      </c>
      <c r="K1114" s="332">
        <v>2.8</v>
      </c>
      <c r="L1114" s="332">
        <v>30.3</v>
      </c>
      <c r="M1114" s="332">
        <v>80.3</v>
      </c>
      <c r="N1114" s="496">
        <v>172.6</v>
      </c>
      <c r="O1114" s="496">
        <v>9.6999999999999993</v>
      </c>
      <c r="P1114" s="496">
        <v>10.1</v>
      </c>
      <c r="Q1114" s="497">
        <v>0.76736111111111105</v>
      </c>
      <c r="R1114" s="496"/>
      <c r="S1114" s="514">
        <f t="shared" si="81"/>
        <v>-0.30000000000000071</v>
      </c>
      <c r="T1114" s="513" t="str">
        <f t="shared" si="77"/>
        <v/>
      </c>
      <c r="U1114" s="501" t="str">
        <f t="shared" si="82"/>
        <v/>
      </c>
      <c r="V1114" s="503" t="str">
        <f t="shared" si="78"/>
        <v/>
      </c>
      <c r="W1114" s="514">
        <f t="shared" si="79"/>
        <v>10.1</v>
      </c>
      <c r="X1114" s="628" t="str">
        <f t="shared" si="80"/>
        <v/>
      </c>
      <c r="AT1114" s="254"/>
      <c r="AV1114" s="216"/>
      <c r="AW1114" s="332"/>
      <c r="AY1114" s="255"/>
    </row>
    <row r="1115" spans="2:51" x14ac:dyDescent="0.25">
      <c r="B1115" s="332">
        <v>10</v>
      </c>
      <c r="C1115" s="332">
        <v>77</v>
      </c>
      <c r="D1115" s="332">
        <v>10</v>
      </c>
      <c r="E1115" s="332">
        <v>9.4</v>
      </c>
      <c r="F1115" s="332">
        <v>11.2</v>
      </c>
      <c r="G1115" s="332">
        <v>281</v>
      </c>
      <c r="H1115" s="332">
        <v>1006.1</v>
      </c>
      <c r="I1115" s="332">
        <v>1968</v>
      </c>
      <c r="J1115" s="332">
        <v>0</v>
      </c>
      <c r="K1115" s="332">
        <v>2.8</v>
      </c>
      <c r="L1115" s="332">
        <v>30.3</v>
      </c>
      <c r="M1115" s="332">
        <v>80.3</v>
      </c>
      <c r="N1115" s="496">
        <v>172.6</v>
      </c>
      <c r="O1115" s="496">
        <v>9.6</v>
      </c>
      <c r="P1115" s="496">
        <v>10.1</v>
      </c>
      <c r="Q1115" s="497">
        <v>0.76805555555555605</v>
      </c>
      <c r="R1115" s="496"/>
      <c r="S1115" s="514">
        <f t="shared" si="81"/>
        <v>-0.40000000000000036</v>
      </c>
      <c r="T1115" s="513" t="str">
        <f t="shared" si="77"/>
        <v/>
      </c>
      <c r="U1115" s="501" t="str">
        <f t="shared" si="82"/>
        <v/>
      </c>
      <c r="V1115" s="503" t="str">
        <f t="shared" si="78"/>
        <v/>
      </c>
      <c r="W1115" s="514">
        <f t="shared" si="79"/>
        <v>10.1</v>
      </c>
      <c r="X1115" s="628" t="str">
        <f t="shared" si="80"/>
        <v/>
      </c>
      <c r="AT1115" s="254"/>
      <c r="AV1115" s="216"/>
      <c r="AW1115" s="332"/>
      <c r="AY1115" s="255"/>
    </row>
    <row r="1116" spans="2:51" x14ac:dyDescent="0.25">
      <c r="B1116" s="332">
        <v>10</v>
      </c>
      <c r="C1116" s="332">
        <v>77</v>
      </c>
      <c r="D1116" s="332">
        <v>10</v>
      </c>
      <c r="E1116" s="332">
        <v>7.2</v>
      </c>
      <c r="F1116" s="332">
        <v>11.2</v>
      </c>
      <c r="G1116" s="332">
        <v>351</v>
      </c>
      <c r="H1116" s="332">
        <v>1006.2</v>
      </c>
      <c r="I1116" s="332">
        <v>1751</v>
      </c>
      <c r="J1116" s="332">
        <v>0</v>
      </c>
      <c r="K1116" s="332">
        <v>2.8</v>
      </c>
      <c r="L1116" s="332">
        <v>30.3</v>
      </c>
      <c r="M1116" s="332">
        <v>80.3</v>
      </c>
      <c r="N1116" s="496">
        <v>172.6</v>
      </c>
      <c r="O1116" s="496">
        <v>9.6</v>
      </c>
      <c r="P1116" s="496">
        <v>10</v>
      </c>
      <c r="Q1116" s="497">
        <v>0.76875000000000004</v>
      </c>
      <c r="R1116" s="496"/>
      <c r="S1116" s="514">
        <f t="shared" si="81"/>
        <v>-0.40000000000000036</v>
      </c>
      <c r="T1116" s="513" t="str">
        <f t="shared" si="77"/>
        <v/>
      </c>
      <c r="U1116" s="501" t="str">
        <f t="shared" si="82"/>
        <v/>
      </c>
      <c r="V1116" s="503" t="str">
        <f t="shared" si="78"/>
        <v/>
      </c>
      <c r="W1116" s="514">
        <f t="shared" si="79"/>
        <v>10</v>
      </c>
      <c r="X1116" s="628" t="str">
        <f t="shared" si="80"/>
        <v/>
      </c>
      <c r="AT1116" s="254"/>
      <c r="AV1116" s="216"/>
      <c r="AW1116" s="332"/>
      <c r="AY1116" s="255"/>
    </row>
    <row r="1117" spans="2:51" x14ac:dyDescent="0.25">
      <c r="B1117" s="332">
        <v>10</v>
      </c>
      <c r="C1117" s="332">
        <v>77</v>
      </c>
      <c r="D1117" s="332">
        <v>10</v>
      </c>
      <c r="E1117" s="332">
        <v>6.1</v>
      </c>
      <c r="F1117" s="332">
        <v>9.4</v>
      </c>
      <c r="G1117" s="332">
        <v>200</v>
      </c>
      <c r="H1117" s="332">
        <v>1006.2</v>
      </c>
      <c r="I1117" s="332">
        <v>1813</v>
      </c>
      <c r="J1117" s="332">
        <v>0</v>
      </c>
      <c r="K1117" s="332">
        <v>2.8</v>
      </c>
      <c r="L1117" s="332">
        <v>30.3</v>
      </c>
      <c r="M1117" s="332">
        <v>80.3</v>
      </c>
      <c r="N1117" s="496">
        <v>172.6</v>
      </c>
      <c r="O1117" s="496">
        <v>9.6</v>
      </c>
      <c r="P1117" s="496">
        <v>10</v>
      </c>
      <c r="Q1117" s="497">
        <v>0.76944444444444404</v>
      </c>
      <c r="R1117" s="496"/>
      <c r="S1117" s="514">
        <f t="shared" si="81"/>
        <v>-0.40000000000000036</v>
      </c>
      <c r="T1117" s="513" t="str">
        <f t="shared" si="77"/>
        <v/>
      </c>
      <c r="U1117" s="501" t="str">
        <f t="shared" si="82"/>
        <v/>
      </c>
      <c r="V1117" s="503" t="str">
        <f t="shared" si="78"/>
        <v/>
      </c>
      <c r="W1117" s="514">
        <f t="shared" si="79"/>
        <v>10</v>
      </c>
      <c r="X1117" s="628" t="str">
        <f t="shared" si="80"/>
        <v/>
      </c>
      <c r="AT1117" s="254"/>
      <c r="AV1117" s="216"/>
      <c r="AW1117" s="332"/>
      <c r="AY1117" s="255"/>
    </row>
    <row r="1118" spans="2:51" x14ac:dyDescent="0.25">
      <c r="B1118" s="332">
        <v>10</v>
      </c>
      <c r="C1118" s="332">
        <v>77</v>
      </c>
      <c r="D1118" s="332">
        <v>10</v>
      </c>
      <c r="E1118" s="332">
        <v>7.2</v>
      </c>
      <c r="F1118" s="332">
        <v>9.4</v>
      </c>
      <c r="G1118" s="332">
        <v>158</v>
      </c>
      <c r="H1118" s="332">
        <v>1006.3</v>
      </c>
      <c r="I1118" s="332">
        <v>1751</v>
      </c>
      <c r="J1118" s="332">
        <v>0</v>
      </c>
      <c r="K1118" s="332">
        <v>2.8</v>
      </c>
      <c r="L1118" s="332">
        <v>30.3</v>
      </c>
      <c r="M1118" s="332">
        <v>80.3</v>
      </c>
      <c r="N1118" s="496">
        <v>172.6</v>
      </c>
      <c r="O1118" s="496">
        <v>9.6</v>
      </c>
      <c r="P1118" s="496">
        <v>10</v>
      </c>
      <c r="Q1118" s="497">
        <v>0.77013888888888904</v>
      </c>
      <c r="R1118" s="496"/>
      <c r="S1118" s="514">
        <f t="shared" si="81"/>
        <v>-0.40000000000000036</v>
      </c>
      <c r="T1118" s="513" t="str">
        <f t="shared" si="77"/>
        <v/>
      </c>
      <c r="U1118" s="501" t="str">
        <f t="shared" si="82"/>
        <v/>
      </c>
      <c r="V1118" s="503" t="str">
        <f t="shared" si="78"/>
        <v/>
      </c>
      <c r="W1118" s="514">
        <f t="shared" si="79"/>
        <v>10</v>
      </c>
      <c r="X1118" s="628" t="str">
        <f t="shared" si="80"/>
        <v/>
      </c>
      <c r="AT1118" s="254"/>
      <c r="AV1118" s="216"/>
      <c r="AW1118" s="332"/>
      <c r="AY1118" s="255"/>
    </row>
    <row r="1119" spans="2:51" x14ac:dyDescent="0.25">
      <c r="B1119" s="332">
        <v>10</v>
      </c>
      <c r="C1119" s="332">
        <v>77</v>
      </c>
      <c r="D1119" s="332">
        <v>10</v>
      </c>
      <c r="E1119" s="332">
        <v>9.6999999999999993</v>
      </c>
      <c r="F1119" s="332">
        <v>13</v>
      </c>
      <c r="G1119" s="332">
        <v>280</v>
      </c>
      <c r="H1119" s="332">
        <v>1006.1</v>
      </c>
      <c r="I1119" s="332">
        <v>1643</v>
      </c>
      <c r="J1119" s="332">
        <v>0</v>
      </c>
      <c r="K1119" s="332">
        <v>2.8</v>
      </c>
      <c r="L1119" s="332">
        <v>30.3</v>
      </c>
      <c r="M1119" s="332">
        <v>80.3</v>
      </c>
      <c r="N1119" s="496">
        <v>172.6</v>
      </c>
      <c r="O1119" s="496">
        <v>9.5</v>
      </c>
      <c r="P1119" s="496">
        <v>10</v>
      </c>
      <c r="Q1119" s="497">
        <v>0.77083333333333304</v>
      </c>
      <c r="R1119" s="496"/>
      <c r="S1119" s="514">
        <f t="shared" si="81"/>
        <v>-0.5</v>
      </c>
      <c r="T1119" s="513" t="str">
        <f t="shared" si="77"/>
        <v/>
      </c>
      <c r="U1119" s="501" t="str">
        <f t="shared" si="82"/>
        <v/>
      </c>
      <c r="V1119" s="503" t="str">
        <f t="shared" si="78"/>
        <v/>
      </c>
      <c r="W1119" s="514">
        <f t="shared" si="79"/>
        <v>10</v>
      </c>
      <c r="X1119" s="628" t="str">
        <f t="shared" si="80"/>
        <v/>
      </c>
      <c r="AT1119" s="254"/>
      <c r="AV1119" s="216"/>
      <c r="AW1119" s="332"/>
      <c r="AY1119" s="255"/>
    </row>
    <row r="1120" spans="2:51" x14ac:dyDescent="0.25">
      <c r="B1120" s="332">
        <v>9.9</v>
      </c>
      <c r="C1120" s="332">
        <v>77</v>
      </c>
      <c r="D1120" s="332">
        <v>8.1999999999999993</v>
      </c>
      <c r="E1120" s="332">
        <v>11.9</v>
      </c>
      <c r="F1120" s="332">
        <v>20.2</v>
      </c>
      <c r="G1120" s="332">
        <v>290</v>
      </c>
      <c r="H1120" s="332">
        <v>1006</v>
      </c>
      <c r="I1120" s="332">
        <v>1813</v>
      </c>
      <c r="J1120" s="332">
        <v>0</v>
      </c>
      <c r="K1120" s="332">
        <v>2.8</v>
      </c>
      <c r="L1120" s="332">
        <v>30.3</v>
      </c>
      <c r="M1120" s="332">
        <v>80.3</v>
      </c>
      <c r="N1120" s="496">
        <v>172.6</v>
      </c>
      <c r="O1120" s="496">
        <v>9.5</v>
      </c>
      <c r="P1120" s="496">
        <v>10</v>
      </c>
      <c r="Q1120" s="497">
        <v>0.77152777777777803</v>
      </c>
      <c r="R1120" s="496"/>
      <c r="S1120" s="514">
        <f t="shared" si="81"/>
        <v>-0.40000000000000036</v>
      </c>
      <c r="T1120" s="513" t="str">
        <f t="shared" si="77"/>
        <v/>
      </c>
      <c r="U1120" s="501" t="str">
        <f t="shared" si="82"/>
        <v/>
      </c>
      <c r="V1120" s="503" t="str">
        <f t="shared" si="78"/>
        <v/>
      </c>
      <c r="W1120" s="514">
        <f t="shared" si="79"/>
        <v>10</v>
      </c>
      <c r="X1120" s="628" t="str">
        <f t="shared" si="80"/>
        <v/>
      </c>
      <c r="AT1120" s="254"/>
      <c r="AV1120" s="216"/>
      <c r="AW1120" s="332"/>
      <c r="AY1120" s="255"/>
    </row>
    <row r="1121" spans="2:51" x14ac:dyDescent="0.25">
      <c r="B1121" s="332">
        <v>9.8000000000000007</v>
      </c>
      <c r="C1121" s="332">
        <v>78</v>
      </c>
      <c r="D1121" s="332">
        <v>8.6999999999999993</v>
      </c>
      <c r="E1121" s="332">
        <v>7.9</v>
      </c>
      <c r="F1121" s="332">
        <v>13</v>
      </c>
      <c r="G1121" s="332">
        <v>288</v>
      </c>
      <c r="H1121" s="332">
        <v>1006.2</v>
      </c>
      <c r="I1121" s="332">
        <v>1860</v>
      </c>
      <c r="J1121" s="332">
        <v>0</v>
      </c>
      <c r="K1121" s="332">
        <v>2.8</v>
      </c>
      <c r="L1121" s="332">
        <v>30.3</v>
      </c>
      <c r="M1121" s="332">
        <v>80.3</v>
      </c>
      <c r="N1121" s="496">
        <v>172.6</v>
      </c>
      <c r="O1121" s="496">
        <v>9.5</v>
      </c>
      <c r="P1121" s="496">
        <v>10</v>
      </c>
      <c r="Q1121" s="497">
        <v>0.77222222222222203</v>
      </c>
      <c r="R1121" s="496"/>
      <c r="S1121" s="514">
        <f t="shared" si="81"/>
        <v>-0.30000000000000071</v>
      </c>
      <c r="T1121" s="513" t="str">
        <f t="shared" si="77"/>
        <v/>
      </c>
      <c r="U1121" s="501" t="str">
        <f t="shared" si="82"/>
        <v/>
      </c>
      <c r="V1121" s="503" t="str">
        <f t="shared" si="78"/>
        <v/>
      </c>
      <c r="W1121" s="514">
        <f t="shared" si="79"/>
        <v>10</v>
      </c>
      <c r="X1121" s="628" t="str">
        <f t="shared" si="80"/>
        <v/>
      </c>
      <c r="AT1121" s="254"/>
      <c r="AV1121" s="216"/>
      <c r="AW1121" s="332"/>
      <c r="AY1121" s="255"/>
    </row>
    <row r="1122" spans="2:51" x14ac:dyDescent="0.25">
      <c r="B1122" s="332">
        <v>9.8000000000000007</v>
      </c>
      <c r="C1122" s="332">
        <v>78</v>
      </c>
      <c r="D1122" s="332">
        <v>9.5</v>
      </c>
      <c r="E1122" s="332">
        <v>5</v>
      </c>
      <c r="F1122" s="332">
        <v>7.2</v>
      </c>
      <c r="G1122" s="332">
        <v>21</v>
      </c>
      <c r="H1122" s="332">
        <v>1006.2</v>
      </c>
      <c r="I1122" s="332">
        <v>1751</v>
      </c>
      <c r="J1122" s="332">
        <v>0</v>
      </c>
      <c r="K1122" s="332">
        <v>2.8</v>
      </c>
      <c r="L1122" s="332">
        <v>30.3</v>
      </c>
      <c r="M1122" s="332">
        <v>80.3</v>
      </c>
      <c r="N1122" s="496">
        <v>172.6</v>
      </c>
      <c r="O1122" s="496">
        <v>9.4</v>
      </c>
      <c r="P1122" s="496">
        <v>10</v>
      </c>
      <c r="Q1122" s="497">
        <v>0.77291666666666703</v>
      </c>
      <c r="R1122" s="496"/>
      <c r="S1122" s="514">
        <f t="shared" si="81"/>
        <v>-0.40000000000000036</v>
      </c>
      <c r="T1122" s="513" t="str">
        <f t="shared" si="77"/>
        <v/>
      </c>
      <c r="U1122" s="501" t="str">
        <f t="shared" si="82"/>
        <v/>
      </c>
      <c r="V1122" s="503" t="str">
        <f t="shared" si="78"/>
        <v/>
      </c>
      <c r="W1122" s="514">
        <f t="shared" si="79"/>
        <v>10</v>
      </c>
      <c r="X1122" s="628" t="str">
        <f t="shared" si="80"/>
        <v/>
      </c>
      <c r="AT1122" s="254"/>
      <c r="AV1122" s="216"/>
      <c r="AW1122" s="332"/>
      <c r="AY1122" s="255"/>
    </row>
    <row r="1123" spans="2:51" x14ac:dyDescent="0.25">
      <c r="B1123" s="332">
        <v>9.8000000000000007</v>
      </c>
      <c r="C1123" s="332">
        <v>78</v>
      </c>
      <c r="D1123" s="332">
        <v>8.5</v>
      </c>
      <c r="E1123" s="332">
        <v>9.4</v>
      </c>
      <c r="F1123" s="332">
        <v>16.600000000000001</v>
      </c>
      <c r="G1123" s="332">
        <v>110</v>
      </c>
      <c r="H1123" s="332">
        <v>1006</v>
      </c>
      <c r="I1123" s="332">
        <v>1643</v>
      </c>
      <c r="J1123" s="332">
        <v>0</v>
      </c>
      <c r="K1123" s="332">
        <v>2.8</v>
      </c>
      <c r="L1123" s="332">
        <v>30.3</v>
      </c>
      <c r="M1123" s="332">
        <v>80.3</v>
      </c>
      <c r="N1123" s="496">
        <v>172.6</v>
      </c>
      <c r="O1123" s="496">
        <v>9.4</v>
      </c>
      <c r="P1123" s="496">
        <v>10</v>
      </c>
      <c r="Q1123" s="497">
        <v>0.77361111111111103</v>
      </c>
      <c r="R1123" s="496"/>
      <c r="S1123" s="514">
        <f t="shared" si="81"/>
        <v>-0.40000000000000036</v>
      </c>
      <c r="T1123" s="513" t="str">
        <f t="shared" si="77"/>
        <v/>
      </c>
      <c r="U1123" s="501" t="str">
        <f t="shared" si="82"/>
        <v/>
      </c>
      <c r="V1123" s="503" t="str">
        <f t="shared" si="78"/>
        <v/>
      </c>
      <c r="W1123" s="514">
        <f t="shared" si="79"/>
        <v>10</v>
      </c>
      <c r="X1123" s="628" t="str">
        <f t="shared" si="80"/>
        <v/>
      </c>
      <c r="AT1123" s="254"/>
      <c r="AV1123" s="216"/>
      <c r="AW1123" s="332"/>
      <c r="AY1123" s="255"/>
    </row>
    <row r="1124" spans="2:51" x14ac:dyDescent="0.25">
      <c r="B1124" s="332">
        <v>9.8000000000000007</v>
      </c>
      <c r="C1124" s="332">
        <v>78</v>
      </c>
      <c r="D1124" s="332">
        <v>8.9</v>
      </c>
      <c r="E1124" s="332">
        <v>7.2</v>
      </c>
      <c r="F1124" s="332">
        <v>13</v>
      </c>
      <c r="G1124" s="332">
        <v>302</v>
      </c>
      <c r="H1124" s="332">
        <v>1006.3</v>
      </c>
      <c r="I1124" s="332">
        <v>1534</v>
      </c>
      <c r="J1124" s="332">
        <v>0</v>
      </c>
      <c r="K1124" s="332">
        <v>2.8</v>
      </c>
      <c r="L1124" s="332">
        <v>30.3</v>
      </c>
      <c r="M1124" s="332">
        <v>80.3</v>
      </c>
      <c r="N1124" s="496">
        <v>172.6</v>
      </c>
      <c r="O1124" s="496">
        <v>9.3000000000000007</v>
      </c>
      <c r="P1124" s="496">
        <v>10</v>
      </c>
      <c r="Q1124" s="497">
        <v>0.77430555555555602</v>
      </c>
      <c r="R1124" s="496"/>
      <c r="S1124" s="514">
        <f t="shared" si="81"/>
        <v>-0.5</v>
      </c>
      <c r="T1124" s="513" t="str">
        <f t="shared" si="77"/>
        <v/>
      </c>
      <c r="U1124" s="501" t="str">
        <f t="shared" si="82"/>
        <v/>
      </c>
      <c r="V1124" s="503" t="str">
        <f t="shared" si="78"/>
        <v/>
      </c>
      <c r="W1124" s="514">
        <f t="shared" si="79"/>
        <v>10</v>
      </c>
      <c r="X1124" s="628" t="str">
        <f t="shared" si="80"/>
        <v/>
      </c>
      <c r="AT1124" s="254"/>
      <c r="AV1124" s="216"/>
      <c r="AW1124" s="332"/>
      <c r="AY1124" s="255"/>
    </row>
    <row r="1125" spans="2:51" x14ac:dyDescent="0.25">
      <c r="B1125" s="332">
        <v>9.6999999999999993</v>
      </c>
      <c r="C1125" s="332">
        <v>78</v>
      </c>
      <c r="D1125" s="332">
        <v>9.1</v>
      </c>
      <c r="E1125" s="332">
        <v>6.1</v>
      </c>
      <c r="F1125" s="332">
        <v>9.4</v>
      </c>
      <c r="G1125" s="332">
        <v>303</v>
      </c>
      <c r="H1125" s="332">
        <v>1006.2</v>
      </c>
      <c r="I1125" s="332">
        <v>1581</v>
      </c>
      <c r="J1125" s="332">
        <v>0</v>
      </c>
      <c r="K1125" s="332">
        <v>2.8</v>
      </c>
      <c r="L1125" s="332">
        <v>30.3</v>
      </c>
      <c r="M1125" s="332">
        <v>80.3</v>
      </c>
      <c r="N1125" s="496">
        <v>172.6</v>
      </c>
      <c r="O1125" s="496">
        <v>9.3000000000000007</v>
      </c>
      <c r="P1125" s="496">
        <v>10</v>
      </c>
      <c r="Q1125" s="497">
        <v>0.77500000000000002</v>
      </c>
      <c r="R1125" s="496"/>
      <c r="S1125" s="514">
        <f t="shared" si="81"/>
        <v>-0.39999999999999858</v>
      </c>
      <c r="T1125" s="513" t="str">
        <f t="shared" si="77"/>
        <v/>
      </c>
      <c r="U1125" s="501" t="str">
        <f t="shared" si="82"/>
        <v/>
      </c>
      <c r="V1125" s="503" t="str">
        <f t="shared" si="78"/>
        <v/>
      </c>
      <c r="W1125" s="514">
        <f t="shared" si="79"/>
        <v>10</v>
      </c>
      <c r="X1125" s="628" t="str">
        <f t="shared" si="80"/>
        <v/>
      </c>
      <c r="AT1125" s="254"/>
      <c r="AV1125" s="216"/>
      <c r="AW1125" s="332"/>
      <c r="AY1125" s="255"/>
    </row>
    <row r="1126" spans="2:51" x14ac:dyDescent="0.25">
      <c r="B1126" s="332">
        <v>9.6999999999999993</v>
      </c>
      <c r="C1126" s="332">
        <v>78</v>
      </c>
      <c r="D1126" s="332">
        <v>8.9</v>
      </c>
      <c r="E1126" s="332">
        <v>6.8</v>
      </c>
      <c r="F1126" s="332">
        <v>9.4</v>
      </c>
      <c r="G1126" s="332">
        <v>289</v>
      </c>
      <c r="H1126" s="332">
        <v>1006.2</v>
      </c>
      <c r="I1126" s="332">
        <v>1317</v>
      </c>
      <c r="J1126" s="332">
        <v>0</v>
      </c>
      <c r="K1126" s="332">
        <v>2.8</v>
      </c>
      <c r="L1126" s="332">
        <v>30.3</v>
      </c>
      <c r="M1126" s="332">
        <v>80.3</v>
      </c>
      <c r="N1126" s="496">
        <v>172.6</v>
      </c>
      <c r="O1126" s="496">
        <v>9.3000000000000007</v>
      </c>
      <c r="P1126" s="496">
        <v>9.9</v>
      </c>
      <c r="Q1126" s="497">
        <v>0.77569444444444402</v>
      </c>
      <c r="R1126" s="496"/>
      <c r="S1126" s="514">
        <f t="shared" si="81"/>
        <v>-0.39999999999999858</v>
      </c>
      <c r="T1126" s="513" t="str">
        <f t="shared" si="77"/>
        <v/>
      </c>
      <c r="U1126" s="501" t="str">
        <f t="shared" si="82"/>
        <v/>
      </c>
      <c r="V1126" s="503" t="str">
        <f t="shared" si="78"/>
        <v/>
      </c>
      <c r="W1126" s="514">
        <f t="shared" si="79"/>
        <v>9.9</v>
      </c>
      <c r="X1126" s="628" t="str">
        <f t="shared" si="80"/>
        <v/>
      </c>
      <c r="AT1126" s="254"/>
      <c r="AV1126" s="216"/>
      <c r="AW1126" s="332"/>
      <c r="AY1126" s="255"/>
    </row>
    <row r="1127" spans="2:51" x14ac:dyDescent="0.25">
      <c r="B1127" s="332">
        <v>9.6999999999999993</v>
      </c>
      <c r="C1127" s="332">
        <v>78</v>
      </c>
      <c r="D1127" s="332">
        <v>8.3000000000000007</v>
      </c>
      <c r="E1127" s="332">
        <v>9.6999999999999993</v>
      </c>
      <c r="F1127" s="332">
        <v>16.600000000000001</v>
      </c>
      <c r="G1127" s="332">
        <v>355</v>
      </c>
      <c r="H1127" s="332">
        <v>1006.3</v>
      </c>
      <c r="I1127" s="332">
        <v>1255</v>
      </c>
      <c r="J1127" s="332">
        <v>0</v>
      </c>
      <c r="K1127" s="332">
        <v>2.8</v>
      </c>
      <c r="L1127" s="332">
        <v>30.3</v>
      </c>
      <c r="M1127" s="332">
        <v>80.3</v>
      </c>
      <c r="N1127" s="496">
        <v>172.6</v>
      </c>
      <c r="O1127" s="496">
        <v>9.1999999999999993</v>
      </c>
      <c r="P1127" s="496">
        <v>9.9</v>
      </c>
      <c r="Q1127" s="497">
        <v>0.77638888888888902</v>
      </c>
      <c r="R1127" s="496"/>
      <c r="S1127" s="514">
        <f t="shared" si="81"/>
        <v>-0.5</v>
      </c>
      <c r="T1127" s="513" t="str">
        <f t="shared" si="77"/>
        <v/>
      </c>
      <c r="U1127" s="501" t="str">
        <f t="shared" si="82"/>
        <v/>
      </c>
      <c r="V1127" s="503" t="str">
        <f t="shared" si="78"/>
        <v/>
      </c>
      <c r="W1127" s="514">
        <f t="shared" si="79"/>
        <v>9.9</v>
      </c>
      <c r="X1127" s="628" t="str">
        <f t="shared" si="80"/>
        <v/>
      </c>
      <c r="AT1127" s="254"/>
      <c r="AV1127" s="216"/>
      <c r="AW1127" s="332"/>
      <c r="AY1127" s="255"/>
    </row>
    <row r="1128" spans="2:51" x14ac:dyDescent="0.25">
      <c r="B1128" s="332">
        <v>9.6999999999999993</v>
      </c>
      <c r="C1128" s="332">
        <v>78</v>
      </c>
      <c r="D1128" s="332">
        <v>8.8000000000000007</v>
      </c>
      <c r="E1128" s="332">
        <v>7.2</v>
      </c>
      <c r="F1128" s="332">
        <v>11.2</v>
      </c>
      <c r="G1128" s="332">
        <v>269</v>
      </c>
      <c r="H1128" s="332">
        <v>1006.2</v>
      </c>
      <c r="I1128" s="332">
        <v>1209</v>
      </c>
      <c r="J1128" s="332">
        <v>0</v>
      </c>
      <c r="K1128" s="332">
        <v>2.8</v>
      </c>
      <c r="L1128" s="332">
        <v>30.3</v>
      </c>
      <c r="M1128" s="332">
        <v>80.3</v>
      </c>
      <c r="N1128" s="496">
        <v>172.6</v>
      </c>
      <c r="O1128" s="496">
        <v>9.1999999999999993</v>
      </c>
      <c r="P1128" s="496">
        <v>9.9</v>
      </c>
      <c r="Q1128" s="497">
        <v>0.77708333333333302</v>
      </c>
      <c r="R1128" s="496"/>
      <c r="S1128" s="514">
        <f t="shared" si="81"/>
        <v>-0.5</v>
      </c>
      <c r="T1128" s="513" t="str">
        <f t="shared" si="77"/>
        <v/>
      </c>
      <c r="U1128" s="501" t="str">
        <f t="shared" si="82"/>
        <v/>
      </c>
      <c r="V1128" s="503" t="str">
        <f t="shared" si="78"/>
        <v/>
      </c>
      <c r="W1128" s="514">
        <f t="shared" si="79"/>
        <v>9.9</v>
      </c>
      <c r="X1128" s="628" t="str">
        <f t="shared" si="80"/>
        <v/>
      </c>
      <c r="AT1128" s="254"/>
      <c r="AV1128" s="216"/>
      <c r="AW1128" s="332"/>
      <c r="AY1128" s="255"/>
    </row>
    <row r="1129" spans="2:51" x14ac:dyDescent="0.25">
      <c r="B1129" s="332">
        <v>9.6999999999999993</v>
      </c>
      <c r="C1129" s="332">
        <v>78</v>
      </c>
      <c r="D1129" s="332">
        <v>8.6</v>
      </c>
      <c r="E1129" s="332">
        <v>7.9</v>
      </c>
      <c r="F1129" s="332">
        <v>9.4</v>
      </c>
      <c r="G1129" s="332">
        <v>279</v>
      </c>
      <c r="H1129" s="332">
        <v>1006</v>
      </c>
      <c r="I1129" s="332">
        <v>1038</v>
      </c>
      <c r="J1129" s="332">
        <v>0</v>
      </c>
      <c r="K1129" s="332">
        <v>2.8</v>
      </c>
      <c r="L1129" s="332">
        <v>30.3</v>
      </c>
      <c r="M1129" s="332">
        <v>80.3</v>
      </c>
      <c r="N1129" s="496">
        <v>172.6</v>
      </c>
      <c r="O1129" s="496">
        <v>9.1999999999999993</v>
      </c>
      <c r="P1129" s="496">
        <v>9.9</v>
      </c>
      <c r="Q1129" s="497">
        <v>0.77777777777777801</v>
      </c>
      <c r="R1129" s="496"/>
      <c r="S1129" s="514">
        <f t="shared" si="81"/>
        <v>-0.5</v>
      </c>
      <c r="T1129" s="513" t="str">
        <f t="shared" si="77"/>
        <v/>
      </c>
      <c r="U1129" s="501" t="str">
        <f t="shared" si="82"/>
        <v/>
      </c>
      <c r="V1129" s="503" t="str">
        <f t="shared" si="78"/>
        <v/>
      </c>
      <c r="W1129" s="514">
        <f t="shared" si="79"/>
        <v>9.9</v>
      </c>
      <c r="X1129" s="628" t="str">
        <f t="shared" si="80"/>
        <v/>
      </c>
      <c r="AT1129" s="254"/>
      <c r="AV1129" s="216"/>
      <c r="AW1129" s="332"/>
      <c r="AY1129" s="255"/>
    </row>
    <row r="1130" spans="2:51" x14ac:dyDescent="0.25">
      <c r="B1130" s="332">
        <v>9.6999999999999993</v>
      </c>
      <c r="C1130" s="332">
        <v>79</v>
      </c>
      <c r="D1130" s="332">
        <v>8.6</v>
      </c>
      <c r="E1130" s="332">
        <v>7.9</v>
      </c>
      <c r="F1130" s="332">
        <v>14.8</v>
      </c>
      <c r="G1130" s="332">
        <v>315</v>
      </c>
      <c r="H1130" s="332">
        <v>1006.2</v>
      </c>
      <c r="I1130" s="332">
        <v>868</v>
      </c>
      <c r="J1130" s="332">
        <v>0</v>
      </c>
      <c r="K1130" s="332">
        <v>2.8</v>
      </c>
      <c r="L1130" s="332">
        <v>30.3</v>
      </c>
      <c r="M1130" s="332">
        <v>80.3</v>
      </c>
      <c r="N1130" s="496">
        <v>172.6</v>
      </c>
      <c r="O1130" s="496">
        <v>9.1999999999999993</v>
      </c>
      <c r="P1130" s="496">
        <v>9.9</v>
      </c>
      <c r="Q1130" s="497">
        <v>0.77847222222222201</v>
      </c>
      <c r="R1130" s="496"/>
      <c r="S1130" s="514">
        <f t="shared" si="81"/>
        <v>-0.5</v>
      </c>
      <c r="T1130" s="513" t="str">
        <f t="shared" si="77"/>
        <v/>
      </c>
      <c r="U1130" s="501" t="str">
        <f t="shared" si="82"/>
        <v/>
      </c>
      <c r="V1130" s="503" t="str">
        <f t="shared" si="78"/>
        <v/>
      </c>
      <c r="W1130" s="514">
        <f t="shared" si="79"/>
        <v>9.9</v>
      </c>
      <c r="X1130" s="628" t="str">
        <f t="shared" si="80"/>
        <v/>
      </c>
      <c r="AT1130" s="254"/>
      <c r="AV1130" s="216"/>
      <c r="AW1130" s="332"/>
      <c r="AY1130" s="255"/>
    </row>
    <row r="1131" spans="2:51" x14ac:dyDescent="0.25">
      <c r="B1131" s="332">
        <v>9.6999999999999993</v>
      </c>
      <c r="C1131" s="332">
        <v>79</v>
      </c>
      <c r="D1131" s="332">
        <v>9.6999999999999993</v>
      </c>
      <c r="E1131" s="332">
        <v>4.7</v>
      </c>
      <c r="F1131" s="332">
        <v>5.4</v>
      </c>
      <c r="G1131" s="332">
        <v>306</v>
      </c>
      <c r="H1131" s="332">
        <v>1006.3</v>
      </c>
      <c r="I1131" s="332">
        <v>713</v>
      </c>
      <c r="J1131" s="332">
        <v>0</v>
      </c>
      <c r="K1131" s="332">
        <v>2.8</v>
      </c>
      <c r="L1131" s="332">
        <v>30.3</v>
      </c>
      <c r="M1131" s="332">
        <v>80.3</v>
      </c>
      <c r="N1131" s="496">
        <v>172.6</v>
      </c>
      <c r="O1131" s="496">
        <v>9.1</v>
      </c>
      <c r="P1131" s="496">
        <v>9.8000000000000007</v>
      </c>
      <c r="Q1131" s="497">
        <v>0.77916666666666701</v>
      </c>
      <c r="R1131" s="496"/>
      <c r="S1131" s="514">
        <f t="shared" si="81"/>
        <v>-0.59999999999999964</v>
      </c>
      <c r="T1131" s="513" t="str">
        <f t="shared" si="77"/>
        <v/>
      </c>
      <c r="U1131" s="501" t="str">
        <f t="shared" si="82"/>
        <v/>
      </c>
      <c r="V1131" s="503" t="str">
        <f t="shared" si="78"/>
        <v/>
      </c>
      <c r="W1131" s="514">
        <f t="shared" si="79"/>
        <v>9.8000000000000007</v>
      </c>
      <c r="X1131" s="628" t="str">
        <f t="shared" si="80"/>
        <v/>
      </c>
      <c r="AT1131" s="254"/>
      <c r="AV1131" s="216"/>
      <c r="AW1131" s="332"/>
      <c r="AY1131" s="255"/>
    </row>
    <row r="1132" spans="2:51" x14ac:dyDescent="0.25">
      <c r="B1132" s="332">
        <v>9.6999999999999993</v>
      </c>
      <c r="C1132" s="332">
        <v>79</v>
      </c>
      <c r="D1132" s="332">
        <v>8.9</v>
      </c>
      <c r="E1132" s="332">
        <v>6.8</v>
      </c>
      <c r="F1132" s="332">
        <v>9.4</v>
      </c>
      <c r="G1132" s="332">
        <v>288</v>
      </c>
      <c r="H1132" s="332">
        <v>1006.3</v>
      </c>
      <c r="I1132" s="332">
        <v>604</v>
      </c>
      <c r="J1132" s="332">
        <v>0</v>
      </c>
      <c r="K1132" s="332">
        <v>2.8</v>
      </c>
      <c r="L1132" s="332">
        <v>30.3</v>
      </c>
      <c r="M1132" s="332">
        <v>80.3</v>
      </c>
      <c r="N1132" s="496">
        <v>172.6</v>
      </c>
      <c r="O1132" s="496">
        <v>9.1</v>
      </c>
      <c r="P1132" s="496">
        <v>9.8000000000000007</v>
      </c>
      <c r="Q1132" s="497">
        <v>0.77986111111111101</v>
      </c>
      <c r="R1132" s="496"/>
      <c r="S1132" s="514">
        <f t="shared" si="81"/>
        <v>-0.59999999999999964</v>
      </c>
      <c r="T1132" s="513" t="str">
        <f t="shared" si="77"/>
        <v/>
      </c>
      <c r="U1132" s="501" t="str">
        <f t="shared" si="82"/>
        <v/>
      </c>
      <c r="V1132" s="503" t="str">
        <f t="shared" si="78"/>
        <v/>
      </c>
      <c r="W1132" s="514">
        <f t="shared" si="79"/>
        <v>9.8000000000000007</v>
      </c>
      <c r="X1132" s="628" t="str">
        <f t="shared" si="80"/>
        <v/>
      </c>
      <c r="AT1132" s="254"/>
      <c r="AV1132" s="216"/>
      <c r="AW1132" s="332"/>
      <c r="AY1132" s="255"/>
    </row>
    <row r="1133" spans="2:51" x14ac:dyDescent="0.25">
      <c r="B1133" s="332">
        <v>9.6999999999999993</v>
      </c>
      <c r="C1133" s="332">
        <v>78</v>
      </c>
      <c r="D1133" s="332">
        <v>8.8000000000000007</v>
      </c>
      <c r="E1133" s="332">
        <v>7.2</v>
      </c>
      <c r="F1133" s="332">
        <v>9.4</v>
      </c>
      <c r="G1133" s="332">
        <v>325</v>
      </c>
      <c r="H1133" s="332">
        <v>1006</v>
      </c>
      <c r="I1133" s="332">
        <v>434</v>
      </c>
      <c r="J1133" s="332">
        <v>0</v>
      </c>
      <c r="K1133" s="332">
        <v>2.8</v>
      </c>
      <c r="L1133" s="332">
        <v>30.3</v>
      </c>
      <c r="M1133" s="332">
        <v>80.3</v>
      </c>
      <c r="N1133" s="496">
        <v>172.6</v>
      </c>
      <c r="O1133" s="496">
        <v>9</v>
      </c>
      <c r="P1133" s="496">
        <v>9.8000000000000007</v>
      </c>
      <c r="Q1133" s="497">
        <v>0.780555555555556</v>
      </c>
      <c r="R1133" s="496"/>
      <c r="S1133" s="514">
        <f t="shared" si="81"/>
        <v>-0.69999999999999929</v>
      </c>
      <c r="T1133" s="513" t="str">
        <f t="shared" si="77"/>
        <v/>
      </c>
      <c r="U1133" s="501" t="str">
        <f t="shared" si="82"/>
        <v/>
      </c>
      <c r="V1133" s="503" t="str">
        <f t="shared" si="78"/>
        <v/>
      </c>
      <c r="W1133" s="514">
        <f t="shared" si="79"/>
        <v>9.8000000000000007</v>
      </c>
      <c r="X1133" s="628" t="str">
        <f t="shared" si="80"/>
        <v/>
      </c>
      <c r="AT1133" s="254"/>
      <c r="AV1133" s="216"/>
      <c r="AW1133" s="332"/>
      <c r="AY1133" s="255"/>
    </row>
    <row r="1134" spans="2:51" x14ac:dyDescent="0.25">
      <c r="B1134" s="332">
        <v>9.6</v>
      </c>
      <c r="C1134" s="332">
        <v>78</v>
      </c>
      <c r="D1134" s="332">
        <v>9.6</v>
      </c>
      <c r="E1134" s="332">
        <v>3.2</v>
      </c>
      <c r="F1134" s="332">
        <v>5.4</v>
      </c>
      <c r="G1134" s="332">
        <v>0</v>
      </c>
      <c r="H1134" s="332">
        <v>1006.1</v>
      </c>
      <c r="I1134" s="332">
        <v>372</v>
      </c>
      <c r="J1134" s="332">
        <v>0</v>
      </c>
      <c r="K1134" s="332">
        <v>2.8</v>
      </c>
      <c r="L1134" s="332">
        <v>30.3</v>
      </c>
      <c r="M1134" s="332">
        <v>80.3</v>
      </c>
      <c r="N1134" s="496">
        <v>172.6</v>
      </c>
      <c r="O1134" s="496">
        <v>9</v>
      </c>
      <c r="P1134" s="496">
        <v>9.6999999999999993</v>
      </c>
      <c r="Q1134" s="497">
        <v>0.78125</v>
      </c>
      <c r="R1134" s="496"/>
      <c r="S1134" s="514">
        <f t="shared" si="81"/>
        <v>-0.59999999999999964</v>
      </c>
      <c r="T1134" s="513" t="str">
        <f t="shared" si="77"/>
        <v/>
      </c>
      <c r="U1134" s="501" t="str">
        <f t="shared" si="82"/>
        <v/>
      </c>
      <c r="V1134" s="503" t="str">
        <f t="shared" si="78"/>
        <v/>
      </c>
      <c r="W1134" s="514">
        <f t="shared" si="79"/>
        <v>9.6999999999999993</v>
      </c>
      <c r="X1134" s="628" t="str">
        <f t="shared" si="80"/>
        <v/>
      </c>
      <c r="AT1134" s="254"/>
      <c r="AV1134" s="216"/>
      <c r="AW1134" s="332"/>
      <c r="AY1134" s="255"/>
    </row>
    <row r="1135" spans="2:51" x14ac:dyDescent="0.25">
      <c r="B1135" s="332">
        <v>9.6</v>
      </c>
      <c r="C1135" s="332">
        <v>77</v>
      </c>
      <c r="D1135" s="332">
        <v>9.6</v>
      </c>
      <c r="E1135" s="332">
        <v>2.2000000000000002</v>
      </c>
      <c r="F1135" s="332">
        <v>3.6</v>
      </c>
      <c r="G1135" s="332">
        <v>9</v>
      </c>
      <c r="H1135" s="332">
        <v>1006.4</v>
      </c>
      <c r="I1135" s="332">
        <v>217</v>
      </c>
      <c r="J1135" s="332">
        <v>0</v>
      </c>
      <c r="K1135" s="332">
        <v>2.8</v>
      </c>
      <c r="L1135" s="332">
        <v>30.3</v>
      </c>
      <c r="M1135" s="332">
        <v>80.3</v>
      </c>
      <c r="N1135" s="496">
        <v>172.6</v>
      </c>
      <c r="O1135" s="496">
        <v>9</v>
      </c>
      <c r="P1135" s="496">
        <v>9.6999999999999993</v>
      </c>
      <c r="Q1135" s="497">
        <v>0.781944444444444</v>
      </c>
      <c r="R1135" s="496"/>
      <c r="S1135" s="514">
        <f t="shared" si="81"/>
        <v>-0.59999999999999964</v>
      </c>
      <c r="T1135" s="513" t="str">
        <f t="shared" si="77"/>
        <v/>
      </c>
      <c r="U1135" s="501" t="str">
        <f t="shared" si="82"/>
        <v/>
      </c>
      <c r="V1135" s="503" t="str">
        <f t="shared" si="78"/>
        <v/>
      </c>
      <c r="W1135" s="514">
        <f t="shared" si="79"/>
        <v>9.6999999999999993</v>
      </c>
      <c r="X1135" s="628" t="str">
        <f t="shared" si="80"/>
        <v/>
      </c>
      <c r="AT1135" s="254"/>
      <c r="AV1135" s="216"/>
      <c r="AW1135" s="332"/>
      <c r="AY1135" s="255"/>
    </row>
    <row r="1136" spans="2:51" x14ac:dyDescent="0.25">
      <c r="B1136" s="332">
        <v>9.6</v>
      </c>
      <c r="C1136" s="332">
        <v>77</v>
      </c>
      <c r="D1136" s="332">
        <v>9</v>
      </c>
      <c r="E1136" s="332">
        <v>6.1</v>
      </c>
      <c r="F1136" s="332">
        <v>11.2</v>
      </c>
      <c r="G1136" s="332">
        <v>249</v>
      </c>
      <c r="H1136" s="332">
        <v>1006.3</v>
      </c>
      <c r="I1136" s="332">
        <v>155</v>
      </c>
      <c r="J1136" s="332">
        <v>0</v>
      </c>
      <c r="K1136" s="332">
        <v>2.8</v>
      </c>
      <c r="L1136" s="332">
        <v>30.3</v>
      </c>
      <c r="M1136" s="332">
        <v>80.3</v>
      </c>
      <c r="N1136" s="496">
        <v>172.6</v>
      </c>
      <c r="O1136" s="496">
        <v>8.9</v>
      </c>
      <c r="P1136" s="496">
        <v>9.6999999999999993</v>
      </c>
      <c r="Q1136" s="497">
        <v>0.78263888888888899</v>
      </c>
      <c r="R1136" s="496"/>
      <c r="S1136" s="514">
        <f t="shared" si="81"/>
        <v>-0.69999999999999929</v>
      </c>
      <c r="T1136" s="513" t="str">
        <f t="shared" si="77"/>
        <v/>
      </c>
      <c r="U1136" s="501" t="str">
        <f t="shared" si="82"/>
        <v/>
      </c>
      <c r="V1136" s="503" t="str">
        <f t="shared" si="78"/>
        <v/>
      </c>
      <c r="W1136" s="514">
        <f t="shared" si="79"/>
        <v>9.6999999999999993</v>
      </c>
      <c r="X1136" s="628" t="str">
        <f t="shared" si="80"/>
        <v/>
      </c>
      <c r="AT1136" s="254"/>
      <c r="AV1136" s="216"/>
      <c r="AW1136" s="332"/>
      <c r="AY1136" s="255"/>
    </row>
    <row r="1137" spans="2:51" x14ac:dyDescent="0.25">
      <c r="B1137" s="332">
        <v>9.6999999999999993</v>
      </c>
      <c r="C1137" s="332">
        <v>76</v>
      </c>
      <c r="D1137" s="332">
        <v>8.3000000000000007</v>
      </c>
      <c r="E1137" s="332">
        <v>9.6999999999999993</v>
      </c>
      <c r="F1137" s="332">
        <v>13</v>
      </c>
      <c r="G1137" s="332">
        <v>275</v>
      </c>
      <c r="H1137" s="332">
        <v>1006.2</v>
      </c>
      <c r="I1137" s="332">
        <v>46</v>
      </c>
      <c r="J1137" s="332">
        <v>0</v>
      </c>
      <c r="K1137" s="332">
        <v>2.8</v>
      </c>
      <c r="L1137" s="332">
        <v>30.3</v>
      </c>
      <c r="M1137" s="332">
        <v>80.3</v>
      </c>
      <c r="N1137" s="496">
        <v>172.6</v>
      </c>
      <c r="O1137" s="496">
        <v>9</v>
      </c>
      <c r="P1137" s="496">
        <v>9.6999999999999993</v>
      </c>
      <c r="Q1137" s="497">
        <v>0.78333333333333299</v>
      </c>
      <c r="R1137" s="496"/>
      <c r="S1137" s="514">
        <f t="shared" si="81"/>
        <v>-0.69999999999999929</v>
      </c>
      <c r="T1137" s="513" t="str">
        <f t="shared" si="77"/>
        <v/>
      </c>
      <c r="U1137" s="501" t="str">
        <f t="shared" si="82"/>
        <v/>
      </c>
      <c r="V1137" s="503" t="str">
        <f t="shared" si="78"/>
        <v/>
      </c>
      <c r="W1137" s="514">
        <f t="shared" si="79"/>
        <v>9.6999999999999993</v>
      </c>
      <c r="X1137" s="628" t="str">
        <f t="shared" si="80"/>
        <v/>
      </c>
      <c r="AT1137" s="254"/>
      <c r="AV1137" s="216"/>
      <c r="AW1137" s="332"/>
      <c r="AY1137" s="255"/>
    </row>
    <row r="1138" spans="2:51" x14ac:dyDescent="0.25">
      <c r="B1138" s="332">
        <v>9.6999999999999993</v>
      </c>
      <c r="C1138" s="332">
        <v>76</v>
      </c>
      <c r="D1138" s="332">
        <v>9.6999999999999993</v>
      </c>
      <c r="E1138" s="332">
        <v>4.3</v>
      </c>
      <c r="F1138" s="332">
        <v>9.4</v>
      </c>
      <c r="G1138" s="332">
        <v>294</v>
      </c>
      <c r="H1138" s="332">
        <v>1006.1</v>
      </c>
      <c r="I1138" s="332">
        <v>0</v>
      </c>
      <c r="J1138" s="332">
        <v>0</v>
      </c>
      <c r="K1138" s="332">
        <v>2.8</v>
      </c>
      <c r="L1138" s="332">
        <v>30.3</v>
      </c>
      <c r="M1138" s="332">
        <v>80.3</v>
      </c>
      <c r="N1138" s="496">
        <v>172.6</v>
      </c>
      <c r="O1138" s="496">
        <v>9</v>
      </c>
      <c r="P1138" s="496">
        <v>9.6999999999999993</v>
      </c>
      <c r="Q1138" s="497">
        <v>0.78402777777777799</v>
      </c>
      <c r="R1138" s="496"/>
      <c r="S1138" s="514">
        <f t="shared" si="81"/>
        <v>-0.69999999999999929</v>
      </c>
      <c r="T1138" s="513" t="str">
        <f t="shared" ref="T1138:T1201" si="83">IF(I1138&gt;4000,60,"")</f>
        <v/>
      </c>
      <c r="U1138" s="501" t="str">
        <f t="shared" si="82"/>
        <v/>
      </c>
      <c r="V1138" s="503" t="str">
        <f t="shared" ref="V1138:V1201" si="84">IF(O1138&gt;B1138+2,60,"")</f>
        <v/>
      </c>
      <c r="W1138" s="514">
        <f t="shared" ref="W1138:W1201" si="85">MAX(O1138:P1138)</f>
        <v>9.6999999999999993</v>
      </c>
      <c r="X1138" s="628" t="str">
        <f t="shared" ref="X1138:X1201" si="86">IF(W1138&gt;B1138+3,60,"")</f>
        <v/>
      </c>
      <c r="AT1138" s="254"/>
      <c r="AV1138" s="216"/>
      <c r="AW1138" s="332"/>
      <c r="AY1138" s="255"/>
    </row>
    <row r="1139" spans="2:51" x14ac:dyDescent="0.25">
      <c r="B1139" s="332">
        <v>9.8000000000000007</v>
      </c>
      <c r="C1139" s="332">
        <v>76</v>
      </c>
      <c r="D1139" s="332">
        <v>9.8000000000000007</v>
      </c>
      <c r="E1139" s="332">
        <v>4.7</v>
      </c>
      <c r="F1139" s="332">
        <v>7.2</v>
      </c>
      <c r="G1139" s="332">
        <v>262</v>
      </c>
      <c r="H1139" s="332">
        <v>1006.1</v>
      </c>
      <c r="I1139" s="332">
        <v>0</v>
      </c>
      <c r="J1139" s="332">
        <v>0</v>
      </c>
      <c r="K1139" s="332">
        <v>2.8</v>
      </c>
      <c r="L1139" s="332">
        <v>30.3</v>
      </c>
      <c r="M1139" s="332">
        <v>80.3</v>
      </c>
      <c r="N1139" s="496">
        <v>172.6</v>
      </c>
      <c r="O1139" s="496">
        <v>9</v>
      </c>
      <c r="P1139" s="496">
        <v>9.6999999999999993</v>
      </c>
      <c r="Q1139" s="497">
        <v>0.78472222222222199</v>
      </c>
      <c r="R1139" s="496"/>
      <c r="S1139" s="514">
        <f t="shared" si="81"/>
        <v>-0.80000000000000071</v>
      </c>
      <c r="T1139" s="513" t="str">
        <f t="shared" si="83"/>
        <v/>
      </c>
      <c r="U1139" s="501" t="str">
        <f t="shared" si="82"/>
        <v/>
      </c>
      <c r="V1139" s="503" t="str">
        <f t="shared" si="84"/>
        <v/>
      </c>
      <c r="W1139" s="514">
        <f t="shared" si="85"/>
        <v>9.6999999999999993</v>
      </c>
      <c r="X1139" s="628" t="str">
        <f t="shared" si="86"/>
        <v/>
      </c>
      <c r="AT1139" s="254"/>
      <c r="AV1139" s="216"/>
      <c r="AW1139" s="332"/>
      <c r="AY1139" s="255"/>
    </row>
    <row r="1140" spans="2:51" x14ac:dyDescent="0.25">
      <c r="B1140" s="332">
        <v>9.8000000000000007</v>
      </c>
      <c r="C1140" s="332">
        <v>76</v>
      </c>
      <c r="D1140" s="332">
        <v>9.8000000000000007</v>
      </c>
      <c r="E1140" s="332">
        <v>4</v>
      </c>
      <c r="F1140" s="332">
        <v>7.2</v>
      </c>
      <c r="G1140" s="332">
        <v>346</v>
      </c>
      <c r="H1140" s="332">
        <v>1006.5</v>
      </c>
      <c r="I1140" s="332">
        <v>0</v>
      </c>
      <c r="J1140" s="332">
        <v>0</v>
      </c>
      <c r="K1140" s="332">
        <v>2.8</v>
      </c>
      <c r="L1140" s="332">
        <v>30.3</v>
      </c>
      <c r="M1140" s="332">
        <v>80.3</v>
      </c>
      <c r="N1140" s="496">
        <v>172.6</v>
      </c>
      <c r="O1140" s="496">
        <v>9</v>
      </c>
      <c r="P1140" s="496">
        <v>9.6999999999999993</v>
      </c>
      <c r="Q1140" s="497">
        <v>0.78541666666666698</v>
      </c>
      <c r="R1140" s="496"/>
      <c r="S1140" s="514">
        <f t="shared" si="81"/>
        <v>-0.80000000000000071</v>
      </c>
      <c r="T1140" s="513" t="str">
        <f t="shared" si="83"/>
        <v/>
      </c>
      <c r="U1140" s="501" t="str">
        <f t="shared" si="82"/>
        <v/>
      </c>
      <c r="V1140" s="503" t="str">
        <f t="shared" si="84"/>
        <v/>
      </c>
      <c r="W1140" s="514">
        <f t="shared" si="85"/>
        <v>9.6999999999999993</v>
      </c>
      <c r="X1140" s="628" t="str">
        <f t="shared" si="86"/>
        <v/>
      </c>
      <c r="AT1140" s="254"/>
      <c r="AV1140" s="216"/>
      <c r="AW1140" s="332"/>
      <c r="AY1140" s="255"/>
    </row>
    <row r="1141" spans="2:51" x14ac:dyDescent="0.25">
      <c r="B1141" s="332">
        <v>9.8000000000000007</v>
      </c>
      <c r="C1141" s="332">
        <v>75</v>
      </c>
      <c r="D1141" s="332">
        <v>8.9</v>
      </c>
      <c r="E1141" s="332">
        <v>7.2</v>
      </c>
      <c r="F1141" s="332">
        <v>11.2</v>
      </c>
      <c r="G1141" s="332">
        <v>296</v>
      </c>
      <c r="H1141" s="332">
        <v>1006.6</v>
      </c>
      <c r="I1141" s="332">
        <v>0</v>
      </c>
      <c r="J1141" s="332">
        <v>0</v>
      </c>
      <c r="K1141" s="332">
        <v>2.8</v>
      </c>
      <c r="L1141" s="332">
        <v>30.3</v>
      </c>
      <c r="M1141" s="332">
        <v>80.3</v>
      </c>
      <c r="N1141" s="496">
        <v>172.6</v>
      </c>
      <c r="O1141" s="496">
        <v>9</v>
      </c>
      <c r="P1141" s="496">
        <v>9.6999999999999993</v>
      </c>
      <c r="Q1141" s="497">
        <v>0.78611111111111098</v>
      </c>
      <c r="R1141" s="496"/>
      <c r="S1141" s="514">
        <f t="shared" si="81"/>
        <v>-0.80000000000000071</v>
      </c>
      <c r="T1141" s="513" t="str">
        <f t="shared" si="83"/>
        <v/>
      </c>
      <c r="U1141" s="501" t="str">
        <f t="shared" si="82"/>
        <v/>
      </c>
      <c r="V1141" s="503" t="str">
        <f t="shared" si="84"/>
        <v/>
      </c>
      <c r="W1141" s="514">
        <f t="shared" si="85"/>
        <v>9.6999999999999993</v>
      </c>
      <c r="X1141" s="628" t="str">
        <f t="shared" si="86"/>
        <v/>
      </c>
      <c r="AT1141" s="254"/>
      <c r="AV1141" s="216"/>
      <c r="AW1141" s="332"/>
      <c r="AY1141" s="255"/>
    </row>
    <row r="1142" spans="2:51" x14ac:dyDescent="0.25">
      <c r="B1142" s="332">
        <v>9.9</v>
      </c>
      <c r="C1142" s="332">
        <v>75</v>
      </c>
      <c r="D1142" s="332">
        <v>9.9</v>
      </c>
      <c r="E1142" s="332">
        <v>3.2</v>
      </c>
      <c r="F1142" s="332">
        <v>5.4</v>
      </c>
      <c r="G1142" s="332">
        <v>303</v>
      </c>
      <c r="H1142" s="332">
        <v>1006.2</v>
      </c>
      <c r="I1142" s="332">
        <v>0</v>
      </c>
      <c r="J1142" s="332">
        <v>0</v>
      </c>
      <c r="K1142" s="332">
        <v>2.8</v>
      </c>
      <c r="L1142" s="332">
        <v>30.3</v>
      </c>
      <c r="M1142" s="332">
        <v>80.3</v>
      </c>
      <c r="N1142" s="496">
        <v>172.6</v>
      </c>
      <c r="O1142" s="496">
        <v>9.1</v>
      </c>
      <c r="P1142" s="496">
        <v>9.6999999999999993</v>
      </c>
      <c r="Q1142" s="497">
        <v>0.78680555555555598</v>
      </c>
      <c r="R1142" s="496"/>
      <c r="S1142" s="514">
        <f t="shared" si="81"/>
        <v>-0.80000000000000071</v>
      </c>
      <c r="T1142" s="513" t="str">
        <f t="shared" si="83"/>
        <v/>
      </c>
      <c r="U1142" s="501" t="str">
        <f t="shared" si="82"/>
        <v/>
      </c>
      <c r="V1142" s="503" t="str">
        <f t="shared" si="84"/>
        <v/>
      </c>
      <c r="W1142" s="514">
        <f t="shared" si="85"/>
        <v>9.6999999999999993</v>
      </c>
      <c r="X1142" s="628" t="str">
        <f t="shared" si="86"/>
        <v/>
      </c>
      <c r="AT1142" s="254"/>
      <c r="AV1142" s="216"/>
      <c r="AW1142" s="332"/>
      <c r="AY1142" s="255"/>
    </row>
    <row r="1143" spans="2:51" x14ac:dyDescent="0.25">
      <c r="B1143" s="332">
        <v>9.9</v>
      </c>
      <c r="C1143" s="332">
        <v>76</v>
      </c>
      <c r="D1143" s="332">
        <v>9.4</v>
      </c>
      <c r="E1143" s="332">
        <v>6.1</v>
      </c>
      <c r="F1143" s="332">
        <v>7.2</v>
      </c>
      <c r="G1143" s="332">
        <v>232</v>
      </c>
      <c r="H1143" s="332">
        <v>1006.3</v>
      </c>
      <c r="I1143" s="332">
        <v>0</v>
      </c>
      <c r="J1143" s="332">
        <v>0</v>
      </c>
      <c r="K1143" s="332">
        <v>2.8</v>
      </c>
      <c r="L1143" s="332">
        <v>30.3</v>
      </c>
      <c r="M1143" s="332">
        <v>80.3</v>
      </c>
      <c r="N1143" s="496">
        <v>172.6</v>
      </c>
      <c r="O1143" s="496">
        <v>9.1</v>
      </c>
      <c r="P1143" s="496">
        <v>9.6999999999999993</v>
      </c>
      <c r="Q1143" s="497">
        <v>0.78749999999999998</v>
      </c>
      <c r="R1143" s="496"/>
      <c r="S1143" s="514">
        <f t="shared" si="81"/>
        <v>-0.80000000000000071</v>
      </c>
      <c r="T1143" s="513" t="str">
        <f t="shared" si="83"/>
        <v/>
      </c>
      <c r="U1143" s="501" t="str">
        <f t="shared" si="82"/>
        <v/>
      </c>
      <c r="V1143" s="503" t="str">
        <f t="shared" si="84"/>
        <v/>
      </c>
      <c r="W1143" s="514">
        <f t="shared" si="85"/>
        <v>9.6999999999999993</v>
      </c>
      <c r="X1143" s="628" t="str">
        <f t="shared" si="86"/>
        <v/>
      </c>
      <c r="AT1143" s="254"/>
      <c r="AV1143" s="216"/>
      <c r="AW1143" s="332"/>
      <c r="AY1143" s="255"/>
    </row>
    <row r="1144" spans="2:51" x14ac:dyDescent="0.25">
      <c r="B1144" s="332">
        <v>10</v>
      </c>
      <c r="C1144" s="332">
        <v>75</v>
      </c>
      <c r="D1144" s="332">
        <v>10</v>
      </c>
      <c r="E1144" s="332">
        <v>8.6</v>
      </c>
      <c r="F1144" s="332">
        <v>11.2</v>
      </c>
      <c r="G1144" s="332">
        <v>5</v>
      </c>
      <c r="H1144" s="332">
        <v>1006.5</v>
      </c>
      <c r="I1144" s="332">
        <v>0</v>
      </c>
      <c r="J1144" s="332">
        <v>0</v>
      </c>
      <c r="K1144" s="332">
        <v>2.8</v>
      </c>
      <c r="L1144" s="332">
        <v>30.3</v>
      </c>
      <c r="M1144" s="332">
        <v>80.3</v>
      </c>
      <c r="N1144" s="496">
        <v>172.6</v>
      </c>
      <c r="O1144" s="496">
        <v>9.1</v>
      </c>
      <c r="P1144" s="496">
        <v>9.6999999999999993</v>
      </c>
      <c r="Q1144" s="497">
        <v>0.78819444444444398</v>
      </c>
      <c r="R1144" s="496"/>
      <c r="S1144" s="514">
        <f t="shared" si="81"/>
        <v>-0.90000000000000036</v>
      </c>
      <c r="T1144" s="513" t="str">
        <f t="shared" si="83"/>
        <v/>
      </c>
      <c r="U1144" s="501" t="str">
        <f t="shared" si="82"/>
        <v/>
      </c>
      <c r="V1144" s="503" t="str">
        <f t="shared" si="84"/>
        <v/>
      </c>
      <c r="W1144" s="514">
        <f t="shared" si="85"/>
        <v>9.6999999999999993</v>
      </c>
      <c r="X1144" s="628" t="str">
        <f t="shared" si="86"/>
        <v/>
      </c>
      <c r="AT1144" s="254"/>
      <c r="AV1144" s="216"/>
      <c r="AW1144" s="332"/>
      <c r="AY1144" s="255"/>
    </row>
    <row r="1145" spans="2:51" x14ac:dyDescent="0.25">
      <c r="B1145" s="332">
        <v>10</v>
      </c>
      <c r="C1145" s="332">
        <v>75</v>
      </c>
      <c r="D1145" s="332">
        <v>10</v>
      </c>
      <c r="E1145" s="332">
        <v>4.3</v>
      </c>
      <c r="F1145" s="332">
        <v>18.399999999999999</v>
      </c>
      <c r="G1145" s="332">
        <v>286</v>
      </c>
      <c r="H1145" s="332">
        <v>1006.4</v>
      </c>
      <c r="I1145" s="332">
        <v>0</v>
      </c>
      <c r="J1145" s="332">
        <v>0</v>
      </c>
      <c r="K1145" s="332">
        <v>2.8</v>
      </c>
      <c r="L1145" s="332">
        <v>30.3</v>
      </c>
      <c r="M1145" s="332">
        <v>80.3</v>
      </c>
      <c r="N1145" s="496">
        <v>172.6</v>
      </c>
      <c r="O1145" s="496">
        <v>9.1</v>
      </c>
      <c r="P1145" s="496">
        <v>9.6999999999999993</v>
      </c>
      <c r="Q1145" s="497">
        <v>0.78888888888888897</v>
      </c>
      <c r="R1145" s="496"/>
      <c r="S1145" s="514">
        <f t="shared" si="81"/>
        <v>-0.90000000000000036</v>
      </c>
      <c r="T1145" s="513" t="str">
        <f t="shared" si="83"/>
        <v/>
      </c>
      <c r="U1145" s="501" t="str">
        <f t="shared" si="82"/>
        <v/>
      </c>
      <c r="V1145" s="503" t="str">
        <f t="shared" si="84"/>
        <v/>
      </c>
      <c r="W1145" s="514">
        <f t="shared" si="85"/>
        <v>9.6999999999999993</v>
      </c>
      <c r="X1145" s="628" t="str">
        <f t="shared" si="86"/>
        <v/>
      </c>
      <c r="AT1145" s="254"/>
      <c r="AV1145" s="216"/>
      <c r="AW1145" s="332"/>
      <c r="AY1145" s="255"/>
    </row>
    <row r="1146" spans="2:51" x14ac:dyDescent="0.25">
      <c r="B1146" s="332">
        <v>10</v>
      </c>
      <c r="C1146" s="332">
        <v>76</v>
      </c>
      <c r="D1146" s="332">
        <v>10</v>
      </c>
      <c r="E1146" s="332">
        <v>10.8</v>
      </c>
      <c r="F1146" s="332">
        <v>14.8</v>
      </c>
      <c r="G1146" s="332">
        <v>273</v>
      </c>
      <c r="H1146" s="332">
        <v>1006.3</v>
      </c>
      <c r="I1146" s="332">
        <v>0</v>
      </c>
      <c r="J1146" s="332">
        <v>0</v>
      </c>
      <c r="K1146" s="332">
        <v>2.8</v>
      </c>
      <c r="L1146" s="332">
        <v>30.3</v>
      </c>
      <c r="M1146" s="332">
        <v>80.3</v>
      </c>
      <c r="N1146" s="496">
        <v>172.6</v>
      </c>
      <c r="O1146" s="496">
        <v>9.1</v>
      </c>
      <c r="P1146" s="496">
        <v>9.6999999999999993</v>
      </c>
      <c r="Q1146" s="497">
        <v>0.78958333333333297</v>
      </c>
      <c r="R1146" s="496"/>
      <c r="S1146" s="514">
        <f t="shared" si="81"/>
        <v>-0.90000000000000036</v>
      </c>
      <c r="T1146" s="513" t="str">
        <f t="shared" si="83"/>
        <v/>
      </c>
      <c r="U1146" s="501" t="str">
        <f t="shared" si="82"/>
        <v/>
      </c>
      <c r="V1146" s="503" t="str">
        <f t="shared" si="84"/>
        <v/>
      </c>
      <c r="W1146" s="514">
        <f t="shared" si="85"/>
        <v>9.6999999999999993</v>
      </c>
      <c r="X1146" s="628" t="str">
        <f t="shared" si="86"/>
        <v/>
      </c>
      <c r="AT1146" s="254"/>
      <c r="AV1146" s="216"/>
      <c r="AW1146" s="332"/>
      <c r="AY1146" s="255"/>
    </row>
    <row r="1147" spans="2:51" x14ac:dyDescent="0.25">
      <c r="B1147" s="332">
        <v>10</v>
      </c>
      <c r="C1147" s="332">
        <v>76</v>
      </c>
      <c r="D1147" s="332">
        <v>10</v>
      </c>
      <c r="E1147" s="332">
        <v>12.2</v>
      </c>
      <c r="F1147" s="332">
        <v>16.600000000000001</v>
      </c>
      <c r="G1147" s="332">
        <v>312</v>
      </c>
      <c r="H1147" s="332">
        <v>1006.5</v>
      </c>
      <c r="I1147" s="332">
        <v>0</v>
      </c>
      <c r="J1147" s="332">
        <v>0</v>
      </c>
      <c r="K1147" s="332">
        <v>2.8</v>
      </c>
      <c r="L1147" s="332">
        <v>30.3</v>
      </c>
      <c r="M1147" s="332">
        <v>80.3</v>
      </c>
      <c r="N1147" s="496">
        <v>172.6</v>
      </c>
      <c r="O1147" s="496">
        <v>9.1</v>
      </c>
      <c r="P1147" s="496">
        <v>9.6999999999999993</v>
      </c>
      <c r="Q1147" s="497">
        <v>0.79027777777777797</v>
      </c>
      <c r="R1147" s="496"/>
      <c r="S1147" s="514">
        <f t="shared" si="81"/>
        <v>-0.90000000000000036</v>
      </c>
      <c r="T1147" s="513" t="str">
        <f t="shared" si="83"/>
        <v/>
      </c>
      <c r="U1147" s="501" t="str">
        <f t="shared" si="82"/>
        <v/>
      </c>
      <c r="V1147" s="503" t="str">
        <f t="shared" si="84"/>
        <v/>
      </c>
      <c r="W1147" s="514">
        <f t="shared" si="85"/>
        <v>9.6999999999999993</v>
      </c>
      <c r="X1147" s="628" t="str">
        <f t="shared" si="86"/>
        <v/>
      </c>
      <c r="AT1147" s="254"/>
      <c r="AV1147" s="216"/>
      <c r="AW1147" s="332"/>
      <c r="AY1147" s="255"/>
    </row>
    <row r="1148" spans="2:51" x14ac:dyDescent="0.25">
      <c r="B1148" s="332">
        <v>10</v>
      </c>
      <c r="C1148" s="332">
        <v>75</v>
      </c>
      <c r="D1148" s="332">
        <v>10</v>
      </c>
      <c r="E1148" s="332">
        <v>16.899999999999999</v>
      </c>
      <c r="F1148" s="332">
        <v>23.8</v>
      </c>
      <c r="G1148" s="332">
        <v>297</v>
      </c>
      <c r="H1148" s="332">
        <v>1006.5</v>
      </c>
      <c r="I1148" s="332">
        <v>0</v>
      </c>
      <c r="J1148" s="332">
        <v>0</v>
      </c>
      <c r="K1148" s="332">
        <v>2.8</v>
      </c>
      <c r="L1148" s="332">
        <v>30.3</v>
      </c>
      <c r="M1148" s="332">
        <v>80.3</v>
      </c>
      <c r="N1148" s="496">
        <v>172.6</v>
      </c>
      <c r="O1148" s="496">
        <v>9</v>
      </c>
      <c r="P1148" s="496">
        <v>9.6999999999999993</v>
      </c>
      <c r="Q1148" s="497">
        <v>0.79097222222222197</v>
      </c>
      <c r="R1148" s="496"/>
      <c r="S1148" s="514">
        <f t="shared" si="81"/>
        <v>-1</v>
      </c>
      <c r="T1148" s="513" t="str">
        <f t="shared" si="83"/>
        <v/>
      </c>
      <c r="U1148" s="501" t="str">
        <f t="shared" si="82"/>
        <v/>
      </c>
      <c r="V1148" s="503" t="str">
        <f t="shared" si="84"/>
        <v/>
      </c>
      <c r="W1148" s="514">
        <f t="shared" si="85"/>
        <v>9.6999999999999993</v>
      </c>
      <c r="X1148" s="628" t="str">
        <f t="shared" si="86"/>
        <v/>
      </c>
      <c r="AT1148" s="254"/>
      <c r="AV1148" s="216"/>
      <c r="AW1148" s="332"/>
      <c r="AY1148" s="255"/>
    </row>
    <row r="1149" spans="2:51" x14ac:dyDescent="0.25">
      <c r="B1149" s="332">
        <v>10</v>
      </c>
      <c r="C1149" s="332">
        <v>75</v>
      </c>
      <c r="D1149" s="332">
        <v>10</v>
      </c>
      <c r="E1149" s="332">
        <v>10.4</v>
      </c>
      <c r="F1149" s="332">
        <v>14.8</v>
      </c>
      <c r="G1149" s="332">
        <v>345</v>
      </c>
      <c r="H1149" s="332">
        <v>1006.6</v>
      </c>
      <c r="I1149" s="332">
        <v>0</v>
      </c>
      <c r="J1149" s="332">
        <v>0</v>
      </c>
      <c r="K1149" s="332">
        <v>2.8</v>
      </c>
      <c r="L1149" s="332">
        <v>30.3</v>
      </c>
      <c r="M1149" s="332">
        <v>80.3</v>
      </c>
      <c r="N1149" s="496">
        <v>172.6</v>
      </c>
      <c r="O1149" s="496">
        <v>9.1</v>
      </c>
      <c r="P1149" s="496">
        <v>9.6999999999999993</v>
      </c>
      <c r="Q1149" s="497">
        <v>0.79166666666666696</v>
      </c>
      <c r="R1149" s="496"/>
      <c r="S1149" s="514">
        <f t="shared" si="81"/>
        <v>-0.90000000000000036</v>
      </c>
      <c r="T1149" s="513" t="str">
        <f t="shared" si="83"/>
        <v/>
      </c>
      <c r="U1149" s="501" t="str">
        <f t="shared" si="82"/>
        <v/>
      </c>
      <c r="V1149" s="503" t="str">
        <f t="shared" si="84"/>
        <v/>
      </c>
      <c r="W1149" s="514">
        <f t="shared" si="85"/>
        <v>9.6999999999999993</v>
      </c>
      <c r="X1149" s="628" t="str">
        <f t="shared" si="86"/>
        <v/>
      </c>
      <c r="AT1149" s="254"/>
      <c r="AV1149" s="216"/>
      <c r="AW1149" s="332"/>
      <c r="AY1149" s="255"/>
    </row>
    <row r="1150" spans="2:51" x14ac:dyDescent="0.25">
      <c r="B1150" s="332">
        <v>10</v>
      </c>
      <c r="C1150" s="332">
        <v>75</v>
      </c>
      <c r="D1150" s="332">
        <v>10</v>
      </c>
      <c r="E1150" s="332">
        <v>9.6999999999999993</v>
      </c>
      <c r="F1150" s="332">
        <v>13</v>
      </c>
      <c r="G1150" s="332">
        <v>227</v>
      </c>
      <c r="H1150" s="332">
        <v>1006.4</v>
      </c>
      <c r="I1150" s="332">
        <v>0</v>
      </c>
      <c r="J1150" s="332">
        <v>0</v>
      </c>
      <c r="K1150" s="332">
        <v>2.8</v>
      </c>
      <c r="L1150" s="332">
        <v>30.3</v>
      </c>
      <c r="M1150" s="332">
        <v>80.3</v>
      </c>
      <c r="N1150" s="496">
        <v>172.6</v>
      </c>
      <c r="O1150" s="496">
        <v>9</v>
      </c>
      <c r="P1150" s="496">
        <v>9.6999999999999993</v>
      </c>
      <c r="Q1150" s="497">
        <v>0.79236111111111096</v>
      </c>
      <c r="R1150" s="496"/>
      <c r="S1150" s="514">
        <f t="shared" si="81"/>
        <v>-1</v>
      </c>
      <c r="T1150" s="513" t="str">
        <f t="shared" si="83"/>
        <v/>
      </c>
      <c r="U1150" s="501" t="str">
        <f t="shared" si="82"/>
        <v/>
      </c>
      <c r="V1150" s="503" t="str">
        <f t="shared" si="84"/>
        <v/>
      </c>
      <c r="W1150" s="514">
        <f t="shared" si="85"/>
        <v>9.6999999999999993</v>
      </c>
      <c r="X1150" s="628" t="str">
        <f t="shared" si="86"/>
        <v/>
      </c>
      <c r="AT1150" s="254"/>
      <c r="AV1150" s="216"/>
      <c r="AW1150" s="332"/>
      <c r="AY1150" s="255"/>
    </row>
    <row r="1151" spans="2:51" x14ac:dyDescent="0.25">
      <c r="B1151" s="332">
        <v>10</v>
      </c>
      <c r="C1151" s="332">
        <v>76</v>
      </c>
      <c r="D1151" s="332">
        <v>10</v>
      </c>
      <c r="E1151" s="332">
        <v>12.6</v>
      </c>
      <c r="F1151" s="332">
        <v>16.600000000000001</v>
      </c>
      <c r="G1151" s="332">
        <v>233</v>
      </c>
      <c r="H1151" s="332">
        <v>1006.5</v>
      </c>
      <c r="I1151" s="332">
        <v>0</v>
      </c>
      <c r="J1151" s="332">
        <v>0</v>
      </c>
      <c r="K1151" s="332">
        <v>2.8</v>
      </c>
      <c r="L1151" s="332">
        <v>30.3</v>
      </c>
      <c r="M1151" s="332">
        <v>80.3</v>
      </c>
      <c r="N1151" s="496">
        <v>172.6</v>
      </c>
      <c r="O1151" s="496">
        <v>9</v>
      </c>
      <c r="P1151" s="496">
        <v>9.6999999999999993</v>
      </c>
      <c r="Q1151" s="497">
        <v>0.79305555555555596</v>
      </c>
      <c r="R1151" s="496"/>
      <c r="S1151" s="514">
        <f t="shared" si="81"/>
        <v>-1</v>
      </c>
      <c r="T1151" s="513" t="str">
        <f t="shared" si="83"/>
        <v/>
      </c>
      <c r="U1151" s="501" t="str">
        <f t="shared" si="82"/>
        <v/>
      </c>
      <c r="V1151" s="503" t="str">
        <f t="shared" si="84"/>
        <v/>
      </c>
      <c r="W1151" s="514">
        <f t="shared" si="85"/>
        <v>9.6999999999999993</v>
      </c>
      <c r="X1151" s="628" t="str">
        <f t="shared" si="86"/>
        <v/>
      </c>
      <c r="AT1151" s="254"/>
      <c r="AV1151" s="216"/>
      <c r="AW1151" s="332"/>
      <c r="AY1151" s="255"/>
    </row>
    <row r="1152" spans="2:51" x14ac:dyDescent="0.25">
      <c r="B1152" s="332">
        <v>10.1</v>
      </c>
      <c r="C1152" s="332">
        <v>76</v>
      </c>
      <c r="D1152" s="332">
        <v>10.1</v>
      </c>
      <c r="E1152" s="332">
        <v>13.7</v>
      </c>
      <c r="F1152" s="332">
        <v>16.600000000000001</v>
      </c>
      <c r="G1152" s="332">
        <v>297</v>
      </c>
      <c r="H1152" s="332">
        <v>1006.7</v>
      </c>
      <c r="I1152" s="332">
        <v>0</v>
      </c>
      <c r="J1152" s="332">
        <v>0</v>
      </c>
      <c r="K1152" s="332">
        <v>2.8</v>
      </c>
      <c r="L1152" s="332">
        <v>30.3</v>
      </c>
      <c r="M1152" s="332">
        <v>80.3</v>
      </c>
      <c r="N1152" s="496">
        <v>172.6</v>
      </c>
      <c r="O1152" s="496">
        <v>9.1</v>
      </c>
      <c r="P1152" s="496">
        <v>9.6999999999999993</v>
      </c>
      <c r="Q1152" s="497">
        <v>0.79374999999999996</v>
      </c>
      <c r="R1152" s="496"/>
      <c r="S1152" s="514">
        <f t="shared" si="81"/>
        <v>-1</v>
      </c>
      <c r="T1152" s="513" t="str">
        <f t="shared" si="83"/>
        <v/>
      </c>
      <c r="U1152" s="501" t="str">
        <f t="shared" si="82"/>
        <v/>
      </c>
      <c r="V1152" s="503" t="str">
        <f t="shared" si="84"/>
        <v/>
      </c>
      <c r="W1152" s="514">
        <f t="shared" si="85"/>
        <v>9.6999999999999993</v>
      </c>
      <c r="X1152" s="628" t="str">
        <f t="shared" si="86"/>
        <v/>
      </c>
      <c r="AT1152" s="254"/>
      <c r="AV1152" s="216"/>
      <c r="AW1152" s="332"/>
      <c r="AY1152" s="255"/>
    </row>
    <row r="1153" spans="2:51" x14ac:dyDescent="0.25">
      <c r="B1153" s="332">
        <v>10.1</v>
      </c>
      <c r="C1153" s="332">
        <v>76</v>
      </c>
      <c r="D1153" s="332">
        <v>10.1</v>
      </c>
      <c r="E1153" s="332">
        <v>11.2</v>
      </c>
      <c r="F1153" s="332">
        <v>14.8</v>
      </c>
      <c r="G1153" s="332">
        <v>262</v>
      </c>
      <c r="H1153" s="332">
        <v>1006.2</v>
      </c>
      <c r="I1153" s="332">
        <v>0</v>
      </c>
      <c r="J1153" s="332">
        <v>0</v>
      </c>
      <c r="K1153" s="332">
        <v>2.8</v>
      </c>
      <c r="L1153" s="332">
        <v>30.3</v>
      </c>
      <c r="M1153" s="332">
        <v>80.3</v>
      </c>
      <c r="N1153" s="496">
        <v>172.6</v>
      </c>
      <c r="O1153" s="496">
        <v>9</v>
      </c>
      <c r="P1153" s="496">
        <v>9.6999999999999993</v>
      </c>
      <c r="Q1153" s="497">
        <v>0.79444444444444495</v>
      </c>
      <c r="R1153" s="496"/>
      <c r="S1153" s="514">
        <f t="shared" si="81"/>
        <v>-1.0999999999999996</v>
      </c>
      <c r="T1153" s="513" t="str">
        <f t="shared" si="83"/>
        <v/>
      </c>
      <c r="U1153" s="501" t="str">
        <f t="shared" si="82"/>
        <v/>
      </c>
      <c r="V1153" s="503" t="str">
        <f t="shared" si="84"/>
        <v/>
      </c>
      <c r="W1153" s="514">
        <f t="shared" si="85"/>
        <v>9.6999999999999993</v>
      </c>
      <c r="X1153" s="628" t="str">
        <f t="shared" si="86"/>
        <v/>
      </c>
      <c r="AT1153" s="254"/>
      <c r="AV1153" s="216"/>
      <c r="AW1153" s="332"/>
      <c r="AY1153" s="255"/>
    </row>
    <row r="1154" spans="2:51" x14ac:dyDescent="0.25">
      <c r="B1154" s="332">
        <v>10.1</v>
      </c>
      <c r="C1154" s="332">
        <v>76</v>
      </c>
      <c r="D1154" s="332">
        <v>10.1</v>
      </c>
      <c r="E1154" s="332">
        <v>9.4</v>
      </c>
      <c r="F1154" s="332">
        <v>13</v>
      </c>
      <c r="G1154" s="332">
        <v>239</v>
      </c>
      <c r="H1154" s="332">
        <v>1006.7</v>
      </c>
      <c r="I1154" s="332">
        <v>0</v>
      </c>
      <c r="J1154" s="332">
        <v>0</v>
      </c>
      <c r="K1154" s="332">
        <v>2.8</v>
      </c>
      <c r="L1154" s="332">
        <v>30.3</v>
      </c>
      <c r="M1154" s="332">
        <v>80.3</v>
      </c>
      <c r="N1154" s="496">
        <v>172.6</v>
      </c>
      <c r="O1154" s="496">
        <v>9</v>
      </c>
      <c r="P1154" s="496">
        <v>9.8000000000000007</v>
      </c>
      <c r="Q1154" s="497">
        <v>0.79513888888888895</v>
      </c>
      <c r="R1154" s="496"/>
      <c r="S1154" s="514">
        <f t="shared" si="81"/>
        <v>-1.0999999999999996</v>
      </c>
      <c r="T1154" s="513" t="str">
        <f t="shared" si="83"/>
        <v/>
      </c>
      <c r="U1154" s="501" t="str">
        <f t="shared" si="82"/>
        <v/>
      </c>
      <c r="V1154" s="503" t="str">
        <f t="shared" si="84"/>
        <v/>
      </c>
      <c r="W1154" s="514">
        <f t="shared" si="85"/>
        <v>9.8000000000000007</v>
      </c>
      <c r="X1154" s="628" t="str">
        <f t="shared" si="86"/>
        <v/>
      </c>
      <c r="AT1154" s="254"/>
      <c r="AV1154" s="216"/>
      <c r="AW1154" s="332"/>
      <c r="AY1154" s="255"/>
    </row>
    <row r="1155" spans="2:51" x14ac:dyDescent="0.25">
      <c r="B1155" s="332">
        <v>10.1</v>
      </c>
      <c r="C1155" s="332">
        <v>76</v>
      </c>
      <c r="D1155" s="332">
        <v>10.1</v>
      </c>
      <c r="E1155" s="332">
        <v>7.2</v>
      </c>
      <c r="F1155" s="332">
        <v>9.4</v>
      </c>
      <c r="G1155" s="332">
        <v>329</v>
      </c>
      <c r="H1155" s="332">
        <v>1006.8</v>
      </c>
      <c r="I1155" s="332">
        <v>0</v>
      </c>
      <c r="J1155" s="332">
        <v>0</v>
      </c>
      <c r="K1155" s="332">
        <v>2.8</v>
      </c>
      <c r="L1155" s="332">
        <v>30.3</v>
      </c>
      <c r="M1155" s="332">
        <v>80.3</v>
      </c>
      <c r="N1155" s="496">
        <v>172.6</v>
      </c>
      <c r="O1155" s="496">
        <v>9</v>
      </c>
      <c r="P1155" s="496">
        <v>9.8000000000000007</v>
      </c>
      <c r="Q1155" s="497">
        <v>0.79583333333333295</v>
      </c>
      <c r="R1155" s="496"/>
      <c r="S1155" s="514">
        <f t="shared" si="81"/>
        <v>-1.0999999999999996</v>
      </c>
      <c r="T1155" s="513" t="str">
        <f t="shared" si="83"/>
        <v/>
      </c>
      <c r="U1155" s="501" t="str">
        <f t="shared" si="82"/>
        <v/>
      </c>
      <c r="V1155" s="503" t="str">
        <f t="shared" si="84"/>
        <v/>
      </c>
      <c r="W1155" s="514">
        <f t="shared" si="85"/>
        <v>9.8000000000000007</v>
      </c>
      <c r="X1155" s="628" t="str">
        <f t="shared" si="86"/>
        <v/>
      </c>
      <c r="AT1155" s="254"/>
      <c r="AV1155" s="216"/>
      <c r="AW1155" s="332"/>
      <c r="AY1155" s="255"/>
    </row>
    <row r="1156" spans="2:51" x14ac:dyDescent="0.25">
      <c r="B1156" s="332">
        <v>10.1</v>
      </c>
      <c r="C1156" s="332">
        <v>76</v>
      </c>
      <c r="D1156" s="332">
        <v>10.1</v>
      </c>
      <c r="E1156" s="332">
        <v>9.4</v>
      </c>
      <c r="F1156" s="332">
        <v>13</v>
      </c>
      <c r="G1156" s="332">
        <v>286</v>
      </c>
      <c r="H1156" s="332">
        <v>1006.4</v>
      </c>
      <c r="I1156" s="332">
        <v>0</v>
      </c>
      <c r="J1156" s="332">
        <v>0</v>
      </c>
      <c r="K1156" s="332">
        <v>2.8</v>
      </c>
      <c r="L1156" s="332">
        <v>30.3</v>
      </c>
      <c r="M1156" s="332">
        <v>80.3</v>
      </c>
      <c r="N1156" s="496">
        <v>172.6</v>
      </c>
      <c r="O1156" s="496">
        <v>9</v>
      </c>
      <c r="P1156" s="496">
        <v>9.8000000000000007</v>
      </c>
      <c r="Q1156" s="497">
        <v>0.79652777777777795</v>
      </c>
      <c r="R1156" s="496"/>
      <c r="S1156" s="514">
        <f t="shared" si="81"/>
        <v>-1.0999999999999996</v>
      </c>
      <c r="T1156" s="513" t="str">
        <f t="shared" si="83"/>
        <v/>
      </c>
      <c r="U1156" s="501" t="str">
        <f t="shared" si="82"/>
        <v/>
      </c>
      <c r="V1156" s="503" t="str">
        <f t="shared" si="84"/>
        <v/>
      </c>
      <c r="W1156" s="514">
        <f t="shared" si="85"/>
        <v>9.8000000000000007</v>
      </c>
      <c r="X1156" s="628" t="str">
        <f t="shared" si="86"/>
        <v/>
      </c>
      <c r="AT1156" s="254"/>
      <c r="AV1156" s="216"/>
      <c r="AW1156" s="332"/>
      <c r="AY1156" s="255"/>
    </row>
    <row r="1157" spans="2:51" x14ac:dyDescent="0.25">
      <c r="B1157" s="332">
        <v>10.199999999999999</v>
      </c>
      <c r="C1157" s="332">
        <v>75</v>
      </c>
      <c r="D1157" s="332">
        <v>10.199999999999999</v>
      </c>
      <c r="E1157" s="332">
        <v>9.6999999999999993</v>
      </c>
      <c r="F1157" s="332">
        <v>11.2</v>
      </c>
      <c r="G1157" s="332">
        <v>266</v>
      </c>
      <c r="H1157" s="332">
        <v>1006.7</v>
      </c>
      <c r="I1157" s="332">
        <v>0</v>
      </c>
      <c r="J1157" s="332">
        <v>0</v>
      </c>
      <c r="K1157" s="332">
        <v>2.8</v>
      </c>
      <c r="L1157" s="332">
        <v>30.3</v>
      </c>
      <c r="M1157" s="332">
        <v>80.3</v>
      </c>
      <c r="N1157" s="496">
        <v>172.6</v>
      </c>
      <c r="O1157" s="496">
        <v>9.1</v>
      </c>
      <c r="P1157" s="496">
        <v>9.8000000000000007</v>
      </c>
      <c r="Q1157" s="497">
        <v>0.79722222222222205</v>
      </c>
      <c r="R1157" s="496"/>
      <c r="S1157" s="514">
        <f t="shared" si="81"/>
        <v>-1.0999999999999996</v>
      </c>
      <c r="T1157" s="513" t="str">
        <f t="shared" si="83"/>
        <v/>
      </c>
      <c r="U1157" s="501" t="str">
        <f t="shared" si="82"/>
        <v/>
      </c>
      <c r="V1157" s="503" t="str">
        <f t="shared" si="84"/>
        <v/>
      </c>
      <c r="W1157" s="514">
        <f t="shared" si="85"/>
        <v>9.8000000000000007</v>
      </c>
      <c r="X1157" s="628" t="str">
        <f t="shared" si="86"/>
        <v/>
      </c>
      <c r="AT1157" s="254"/>
      <c r="AV1157" s="216"/>
      <c r="AW1157" s="332"/>
      <c r="AY1157" s="255"/>
    </row>
    <row r="1158" spans="2:51" x14ac:dyDescent="0.25">
      <c r="B1158" s="332">
        <v>10.199999999999999</v>
      </c>
      <c r="C1158" s="332">
        <v>75</v>
      </c>
      <c r="D1158" s="332">
        <v>10.199999999999999</v>
      </c>
      <c r="E1158" s="332">
        <v>15.8</v>
      </c>
      <c r="F1158" s="332">
        <v>18.399999999999999</v>
      </c>
      <c r="G1158" s="332">
        <v>277</v>
      </c>
      <c r="H1158" s="332">
        <v>1006.8</v>
      </c>
      <c r="I1158" s="332">
        <v>0</v>
      </c>
      <c r="J1158" s="332">
        <v>0</v>
      </c>
      <c r="K1158" s="332">
        <v>2.8</v>
      </c>
      <c r="L1158" s="332">
        <v>30.3</v>
      </c>
      <c r="M1158" s="332">
        <v>80.3</v>
      </c>
      <c r="N1158" s="496">
        <v>172.6</v>
      </c>
      <c r="O1158" s="496">
        <v>9.1</v>
      </c>
      <c r="P1158" s="496">
        <v>9.8000000000000007</v>
      </c>
      <c r="Q1158" s="497">
        <v>0.79791666666666705</v>
      </c>
      <c r="R1158" s="496"/>
      <c r="S1158" s="514">
        <f t="shared" si="81"/>
        <v>-1.0999999999999996</v>
      </c>
      <c r="T1158" s="513" t="str">
        <f t="shared" si="83"/>
        <v/>
      </c>
      <c r="U1158" s="501" t="str">
        <f t="shared" si="82"/>
        <v/>
      </c>
      <c r="V1158" s="503" t="str">
        <f t="shared" si="84"/>
        <v/>
      </c>
      <c r="W1158" s="514">
        <f t="shared" si="85"/>
        <v>9.8000000000000007</v>
      </c>
      <c r="X1158" s="628" t="str">
        <f t="shared" si="86"/>
        <v/>
      </c>
      <c r="AT1158" s="254"/>
      <c r="AV1158" s="216"/>
      <c r="AW1158" s="332"/>
      <c r="AY1158" s="255"/>
    </row>
    <row r="1159" spans="2:51" x14ac:dyDescent="0.25">
      <c r="B1159" s="332">
        <v>10.3</v>
      </c>
      <c r="C1159" s="332">
        <v>75</v>
      </c>
      <c r="D1159" s="332">
        <v>10.3</v>
      </c>
      <c r="E1159" s="332">
        <v>10.1</v>
      </c>
      <c r="F1159" s="332">
        <v>14.8</v>
      </c>
      <c r="G1159" s="332">
        <v>296</v>
      </c>
      <c r="H1159" s="332">
        <v>1006.5</v>
      </c>
      <c r="I1159" s="332">
        <v>0</v>
      </c>
      <c r="J1159" s="332">
        <v>0</v>
      </c>
      <c r="K1159" s="332">
        <v>2.8</v>
      </c>
      <c r="L1159" s="332">
        <v>30.3</v>
      </c>
      <c r="M1159" s="332">
        <v>80.3</v>
      </c>
      <c r="N1159" s="496">
        <v>172.6</v>
      </c>
      <c r="O1159" s="496">
        <v>9.1</v>
      </c>
      <c r="P1159" s="496">
        <v>9.9</v>
      </c>
      <c r="Q1159" s="497">
        <v>0.79861111111111105</v>
      </c>
      <c r="R1159" s="496"/>
      <c r="S1159" s="514">
        <f t="shared" si="81"/>
        <v>-1.2000000000000011</v>
      </c>
      <c r="T1159" s="513" t="str">
        <f t="shared" si="83"/>
        <v/>
      </c>
      <c r="U1159" s="501" t="str">
        <f t="shared" si="82"/>
        <v/>
      </c>
      <c r="V1159" s="503" t="str">
        <f t="shared" si="84"/>
        <v/>
      </c>
      <c r="W1159" s="514">
        <f t="shared" si="85"/>
        <v>9.9</v>
      </c>
      <c r="X1159" s="628" t="str">
        <f t="shared" si="86"/>
        <v/>
      </c>
      <c r="AT1159" s="254"/>
      <c r="AV1159" s="216"/>
      <c r="AW1159" s="332"/>
      <c r="AY1159" s="255"/>
    </row>
    <row r="1160" spans="2:51" x14ac:dyDescent="0.25">
      <c r="B1160" s="332">
        <v>10.3</v>
      </c>
      <c r="C1160" s="332">
        <v>75</v>
      </c>
      <c r="D1160" s="332">
        <v>10.3</v>
      </c>
      <c r="E1160" s="332">
        <v>7.6</v>
      </c>
      <c r="F1160" s="332">
        <v>11.2</v>
      </c>
      <c r="G1160" s="332">
        <v>284</v>
      </c>
      <c r="H1160" s="332">
        <v>1006.4</v>
      </c>
      <c r="I1160" s="332">
        <v>0</v>
      </c>
      <c r="J1160" s="332">
        <v>0</v>
      </c>
      <c r="K1160" s="332">
        <v>2.8</v>
      </c>
      <c r="L1160" s="332">
        <v>30.3</v>
      </c>
      <c r="M1160" s="332">
        <v>80.3</v>
      </c>
      <c r="N1160" s="496">
        <v>172.6</v>
      </c>
      <c r="O1160" s="496">
        <v>9.1999999999999993</v>
      </c>
      <c r="P1160" s="496">
        <v>9.9</v>
      </c>
      <c r="Q1160" s="497">
        <v>0.79930555555555605</v>
      </c>
      <c r="R1160" s="496"/>
      <c r="S1160" s="514">
        <f t="shared" si="81"/>
        <v>-1.1000000000000014</v>
      </c>
      <c r="T1160" s="513" t="str">
        <f t="shared" si="83"/>
        <v/>
      </c>
      <c r="U1160" s="501" t="str">
        <f t="shared" si="82"/>
        <v/>
      </c>
      <c r="V1160" s="503" t="str">
        <f t="shared" si="84"/>
        <v/>
      </c>
      <c r="W1160" s="514">
        <f t="shared" si="85"/>
        <v>9.9</v>
      </c>
      <c r="X1160" s="628" t="str">
        <f t="shared" si="86"/>
        <v/>
      </c>
      <c r="AT1160" s="254"/>
      <c r="AV1160" s="216"/>
      <c r="AW1160" s="332"/>
      <c r="AY1160" s="255"/>
    </row>
    <row r="1161" spans="2:51" x14ac:dyDescent="0.25">
      <c r="B1161" s="332">
        <v>10.4</v>
      </c>
      <c r="C1161" s="332">
        <v>76</v>
      </c>
      <c r="D1161" s="332">
        <v>10.4</v>
      </c>
      <c r="E1161" s="332">
        <v>8.3000000000000007</v>
      </c>
      <c r="F1161" s="332">
        <v>13</v>
      </c>
      <c r="G1161" s="332">
        <v>315</v>
      </c>
      <c r="H1161" s="332">
        <v>1006.4</v>
      </c>
      <c r="I1161" s="332">
        <v>0</v>
      </c>
      <c r="J1161" s="332">
        <v>0</v>
      </c>
      <c r="K1161" s="332">
        <v>2.8</v>
      </c>
      <c r="L1161" s="332">
        <v>30.3</v>
      </c>
      <c r="M1161" s="332">
        <v>80.3</v>
      </c>
      <c r="N1161" s="496">
        <v>172.6</v>
      </c>
      <c r="O1161" s="496">
        <v>9.1999999999999993</v>
      </c>
      <c r="P1161" s="496">
        <v>9.9</v>
      </c>
      <c r="Q1161" s="497">
        <v>0.8</v>
      </c>
      <c r="R1161" s="496"/>
      <c r="S1161" s="514">
        <f t="shared" ref="S1161:S1224" si="87">O1161-B1161</f>
        <v>-1.2000000000000011</v>
      </c>
      <c r="T1161" s="513" t="str">
        <f t="shared" si="83"/>
        <v/>
      </c>
      <c r="U1161" s="501" t="str">
        <f t="shared" si="82"/>
        <v/>
      </c>
      <c r="V1161" s="503" t="str">
        <f t="shared" si="84"/>
        <v/>
      </c>
      <c r="W1161" s="514">
        <f t="shared" si="85"/>
        <v>9.9</v>
      </c>
      <c r="X1161" s="628" t="str">
        <f t="shared" si="86"/>
        <v/>
      </c>
      <c r="AT1161" s="254"/>
      <c r="AV1161" s="216"/>
      <c r="AW1161" s="332"/>
      <c r="AY1161" s="255"/>
    </row>
    <row r="1162" spans="2:51" x14ac:dyDescent="0.25">
      <c r="B1162" s="332">
        <v>10.4</v>
      </c>
      <c r="C1162" s="332">
        <v>76</v>
      </c>
      <c r="D1162" s="332">
        <v>10.4</v>
      </c>
      <c r="E1162" s="332">
        <v>10.4</v>
      </c>
      <c r="F1162" s="332">
        <v>13</v>
      </c>
      <c r="G1162" s="332">
        <v>269</v>
      </c>
      <c r="H1162" s="332">
        <v>1006.5</v>
      </c>
      <c r="I1162" s="332">
        <v>0</v>
      </c>
      <c r="J1162" s="332">
        <v>0</v>
      </c>
      <c r="K1162" s="332">
        <v>2.8</v>
      </c>
      <c r="L1162" s="332">
        <v>30.3</v>
      </c>
      <c r="M1162" s="332">
        <v>80.3</v>
      </c>
      <c r="N1162" s="496">
        <v>172.6</v>
      </c>
      <c r="O1162" s="496">
        <v>9.1999999999999993</v>
      </c>
      <c r="P1162" s="496">
        <v>10</v>
      </c>
      <c r="Q1162" s="497">
        <v>0.80069444444444404</v>
      </c>
      <c r="R1162" s="496"/>
      <c r="S1162" s="514">
        <f t="shared" si="87"/>
        <v>-1.2000000000000011</v>
      </c>
      <c r="T1162" s="513" t="str">
        <f t="shared" si="83"/>
        <v/>
      </c>
      <c r="U1162" s="501" t="str">
        <f t="shared" si="82"/>
        <v/>
      </c>
      <c r="V1162" s="503" t="str">
        <f t="shared" si="84"/>
        <v/>
      </c>
      <c r="W1162" s="514">
        <f t="shared" si="85"/>
        <v>10</v>
      </c>
      <c r="X1162" s="628" t="str">
        <f t="shared" si="86"/>
        <v/>
      </c>
      <c r="AT1162" s="254"/>
      <c r="AV1162" s="216"/>
      <c r="AW1162" s="332"/>
      <c r="AY1162" s="255"/>
    </row>
    <row r="1163" spans="2:51" x14ac:dyDescent="0.25">
      <c r="B1163" s="332">
        <v>10.4</v>
      </c>
      <c r="C1163" s="332">
        <v>77</v>
      </c>
      <c r="D1163" s="332">
        <v>10.4</v>
      </c>
      <c r="E1163" s="332">
        <v>6.1</v>
      </c>
      <c r="F1163" s="332">
        <v>9.4</v>
      </c>
      <c r="G1163" s="332">
        <v>342</v>
      </c>
      <c r="H1163" s="332">
        <v>1006.5</v>
      </c>
      <c r="I1163" s="332">
        <v>0</v>
      </c>
      <c r="J1163" s="332">
        <v>0</v>
      </c>
      <c r="K1163" s="332">
        <v>2.8</v>
      </c>
      <c r="L1163" s="332">
        <v>30.3</v>
      </c>
      <c r="M1163" s="332">
        <v>80.3</v>
      </c>
      <c r="N1163" s="496">
        <v>172.6</v>
      </c>
      <c r="O1163" s="496">
        <v>9.1999999999999993</v>
      </c>
      <c r="P1163" s="496">
        <v>10</v>
      </c>
      <c r="Q1163" s="497">
        <v>0.80138888888888904</v>
      </c>
      <c r="R1163" s="496"/>
      <c r="S1163" s="514">
        <f t="shared" si="87"/>
        <v>-1.2000000000000011</v>
      </c>
      <c r="T1163" s="513" t="str">
        <f t="shared" si="83"/>
        <v/>
      </c>
      <c r="U1163" s="501" t="str">
        <f t="shared" ref="U1163:U1226" si="88">IF(J1163&gt;0,60,"")</f>
        <v/>
      </c>
      <c r="V1163" s="503" t="str">
        <f t="shared" si="84"/>
        <v/>
      </c>
      <c r="W1163" s="514">
        <f t="shared" si="85"/>
        <v>10</v>
      </c>
      <c r="X1163" s="628" t="str">
        <f t="shared" si="86"/>
        <v/>
      </c>
      <c r="AT1163" s="254"/>
      <c r="AV1163" s="216"/>
      <c r="AW1163" s="332"/>
      <c r="AY1163" s="255"/>
    </row>
    <row r="1164" spans="2:51" x14ac:dyDescent="0.25">
      <c r="B1164" s="332">
        <v>10.3</v>
      </c>
      <c r="C1164" s="332">
        <v>77</v>
      </c>
      <c r="D1164" s="332">
        <v>10.3</v>
      </c>
      <c r="E1164" s="332">
        <v>8.6</v>
      </c>
      <c r="F1164" s="332">
        <v>11.2</v>
      </c>
      <c r="G1164" s="332">
        <v>280</v>
      </c>
      <c r="H1164" s="332">
        <v>1006.7</v>
      </c>
      <c r="I1164" s="332">
        <v>0</v>
      </c>
      <c r="J1164" s="332">
        <v>0</v>
      </c>
      <c r="K1164" s="332">
        <v>2.8</v>
      </c>
      <c r="L1164" s="332">
        <v>30.3</v>
      </c>
      <c r="M1164" s="332">
        <v>80.3</v>
      </c>
      <c r="N1164" s="496">
        <v>172.6</v>
      </c>
      <c r="O1164" s="496">
        <v>9.1999999999999993</v>
      </c>
      <c r="P1164" s="496">
        <v>10</v>
      </c>
      <c r="Q1164" s="497">
        <v>0.80208333333333304</v>
      </c>
      <c r="R1164" s="496"/>
      <c r="S1164" s="514">
        <f t="shared" si="87"/>
        <v>-1.1000000000000014</v>
      </c>
      <c r="T1164" s="513" t="str">
        <f t="shared" si="83"/>
        <v/>
      </c>
      <c r="U1164" s="501" t="str">
        <f t="shared" si="88"/>
        <v/>
      </c>
      <c r="V1164" s="503" t="str">
        <f t="shared" si="84"/>
        <v/>
      </c>
      <c r="W1164" s="514">
        <f t="shared" si="85"/>
        <v>10</v>
      </c>
      <c r="X1164" s="628" t="str">
        <f t="shared" si="86"/>
        <v/>
      </c>
      <c r="AT1164" s="254"/>
      <c r="AV1164" s="216"/>
      <c r="AW1164" s="332"/>
      <c r="AY1164" s="255"/>
    </row>
    <row r="1165" spans="2:51" x14ac:dyDescent="0.25">
      <c r="B1165" s="332">
        <v>10.3</v>
      </c>
      <c r="C1165" s="332">
        <v>77</v>
      </c>
      <c r="D1165" s="332">
        <v>10.3</v>
      </c>
      <c r="E1165" s="332">
        <v>6.5</v>
      </c>
      <c r="F1165" s="332">
        <v>9.4</v>
      </c>
      <c r="G1165" s="332">
        <v>258</v>
      </c>
      <c r="H1165" s="332">
        <v>1006.6</v>
      </c>
      <c r="I1165" s="332">
        <v>0</v>
      </c>
      <c r="J1165" s="332">
        <v>0</v>
      </c>
      <c r="K1165" s="332">
        <v>2.8</v>
      </c>
      <c r="L1165" s="332">
        <v>30.3</v>
      </c>
      <c r="M1165" s="332">
        <v>80.3</v>
      </c>
      <c r="N1165" s="496">
        <v>172.6</v>
      </c>
      <c r="O1165" s="496">
        <v>9.1999999999999993</v>
      </c>
      <c r="P1165" s="496">
        <v>10</v>
      </c>
      <c r="Q1165" s="497">
        <v>0.80277777777777803</v>
      </c>
      <c r="R1165" s="496"/>
      <c r="S1165" s="514">
        <f t="shared" si="87"/>
        <v>-1.1000000000000014</v>
      </c>
      <c r="T1165" s="513" t="str">
        <f t="shared" si="83"/>
        <v/>
      </c>
      <c r="U1165" s="501" t="str">
        <f t="shared" si="88"/>
        <v/>
      </c>
      <c r="V1165" s="503" t="str">
        <f t="shared" si="84"/>
        <v/>
      </c>
      <c r="W1165" s="514">
        <f t="shared" si="85"/>
        <v>10</v>
      </c>
      <c r="X1165" s="628" t="str">
        <f t="shared" si="86"/>
        <v/>
      </c>
      <c r="AT1165" s="254"/>
      <c r="AV1165" s="216"/>
      <c r="AW1165" s="332"/>
      <c r="AY1165" s="255"/>
    </row>
    <row r="1166" spans="2:51" x14ac:dyDescent="0.25">
      <c r="B1166" s="332">
        <v>10.3</v>
      </c>
      <c r="C1166" s="332">
        <v>77</v>
      </c>
      <c r="D1166" s="332">
        <v>10.3</v>
      </c>
      <c r="E1166" s="332">
        <v>9.4</v>
      </c>
      <c r="F1166" s="332">
        <v>14.8</v>
      </c>
      <c r="G1166" s="332">
        <v>273</v>
      </c>
      <c r="H1166" s="332">
        <v>1006.6</v>
      </c>
      <c r="I1166" s="332">
        <v>0</v>
      </c>
      <c r="J1166" s="332">
        <v>0</v>
      </c>
      <c r="K1166" s="332">
        <v>2.8</v>
      </c>
      <c r="L1166" s="332">
        <v>30.3</v>
      </c>
      <c r="M1166" s="332">
        <v>80.3</v>
      </c>
      <c r="N1166" s="496">
        <v>172.6</v>
      </c>
      <c r="O1166" s="496">
        <v>9.3000000000000007</v>
      </c>
      <c r="P1166" s="496">
        <v>10</v>
      </c>
      <c r="Q1166" s="497">
        <v>0.80347222222222203</v>
      </c>
      <c r="R1166" s="496"/>
      <c r="S1166" s="514">
        <f t="shared" si="87"/>
        <v>-1</v>
      </c>
      <c r="T1166" s="513" t="str">
        <f t="shared" si="83"/>
        <v/>
      </c>
      <c r="U1166" s="501" t="str">
        <f t="shared" si="88"/>
        <v/>
      </c>
      <c r="V1166" s="503" t="str">
        <f t="shared" si="84"/>
        <v/>
      </c>
      <c r="W1166" s="514">
        <f t="shared" si="85"/>
        <v>10</v>
      </c>
      <c r="X1166" s="628" t="str">
        <f t="shared" si="86"/>
        <v/>
      </c>
      <c r="AT1166" s="254"/>
      <c r="AV1166" s="216"/>
      <c r="AW1166" s="332"/>
      <c r="AY1166" s="255"/>
    </row>
    <row r="1167" spans="2:51" x14ac:dyDescent="0.25">
      <c r="B1167" s="332">
        <v>10.3</v>
      </c>
      <c r="C1167" s="332">
        <v>78</v>
      </c>
      <c r="D1167" s="332">
        <v>10.3</v>
      </c>
      <c r="E1167" s="332">
        <v>4.7</v>
      </c>
      <c r="F1167" s="332">
        <v>5.4</v>
      </c>
      <c r="G1167" s="332">
        <v>292</v>
      </c>
      <c r="H1167" s="332">
        <v>1006.5</v>
      </c>
      <c r="I1167" s="332">
        <v>0</v>
      </c>
      <c r="J1167" s="332">
        <v>0</v>
      </c>
      <c r="K1167" s="332">
        <v>2.8</v>
      </c>
      <c r="L1167" s="332">
        <v>30.3</v>
      </c>
      <c r="M1167" s="332">
        <v>80.3</v>
      </c>
      <c r="N1167" s="496">
        <v>172.6</v>
      </c>
      <c r="O1167" s="496">
        <v>9.3000000000000007</v>
      </c>
      <c r="P1167" s="496">
        <v>10</v>
      </c>
      <c r="Q1167" s="497">
        <v>0.80416666666666703</v>
      </c>
      <c r="R1167" s="496"/>
      <c r="S1167" s="514">
        <f t="shared" si="87"/>
        <v>-1</v>
      </c>
      <c r="T1167" s="513" t="str">
        <f t="shared" si="83"/>
        <v/>
      </c>
      <c r="U1167" s="501" t="str">
        <f t="shared" si="88"/>
        <v/>
      </c>
      <c r="V1167" s="503" t="str">
        <f t="shared" si="84"/>
        <v/>
      </c>
      <c r="W1167" s="514">
        <f t="shared" si="85"/>
        <v>10</v>
      </c>
      <c r="X1167" s="628" t="str">
        <f t="shared" si="86"/>
        <v/>
      </c>
      <c r="AT1167" s="254"/>
      <c r="AV1167" s="216"/>
      <c r="AW1167" s="332"/>
      <c r="AY1167" s="255"/>
    </row>
    <row r="1168" spans="2:51" x14ac:dyDescent="0.25">
      <c r="B1168" s="332">
        <v>10.3</v>
      </c>
      <c r="C1168" s="332">
        <v>78</v>
      </c>
      <c r="D1168" s="332">
        <v>10.3</v>
      </c>
      <c r="E1168" s="332">
        <v>9</v>
      </c>
      <c r="F1168" s="332">
        <v>11.2</v>
      </c>
      <c r="G1168" s="332">
        <v>288</v>
      </c>
      <c r="H1168" s="332">
        <v>1006.5</v>
      </c>
      <c r="I1168" s="332">
        <v>0</v>
      </c>
      <c r="J1168" s="332">
        <v>0</v>
      </c>
      <c r="K1168" s="332">
        <v>2.8</v>
      </c>
      <c r="L1168" s="332">
        <v>30.3</v>
      </c>
      <c r="M1168" s="332">
        <v>80.3</v>
      </c>
      <c r="N1168" s="496">
        <v>172.6</v>
      </c>
      <c r="O1168" s="496">
        <v>9.3000000000000007</v>
      </c>
      <c r="P1168" s="496">
        <v>10</v>
      </c>
      <c r="Q1168" s="497">
        <v>0.80486111111111103</v>
      </c>
      <c r="R1168" s="496"/>
      <c r="S1168" s="514">
        <f t="shared" si="87"/>
        <v>-1</v>
      </c>
      <c r="T1168" s="513" t="str">
        <f t="shared" si="83"/>
        <v/>
      </c>
      <c r="U1168" s="501" t="str">
        <f t="shared" si="88"/>
        <v/>
      </c>
      <c r="V1168" s="503" t="str">
        <f t="shared" si="84"/>
        <v/>
      </c>
      <c r="W1168" s="514">
        <f t="shared" si="85"/>
        <v>10</v>
      </c>
      <c r="X1168" s="628" t="str">
        <f t="shared" si="86"/>
        <v/>
      </c>
      <c r="AT1168" s="254"/>
      <c r="AV1168" s="216"/>
      <c r="AW1168" s="332"/>
      <c r="AY1168" s="255"/>
    </row>
    <row r="1169" spans="2:51" x14ac:dyDescent="0.25">
      <c r="B1169" s="332">
        <v>10.3</v>
      </c>
      <c r="C1169" s="332">
        <v>78</v>
      </c>
      <c r="D1169" s="332">
        <v>10.3</v>
      </c>
      <c r="E1169" s="332">
        <v>4.3</v>
      </c>
      <c r="F1169" s="332">
        <v>5.4</v>
      </c>
      <c r="G1169" s="332">
        <v>347</v>
      </c>
      <c r="H1169" s="332">
        <v>1006.6</v>
      </c>
      <c r="I1169" s="332">
        <v>0</v>
      </c>
      <c r="J1169" s="332">
        <v>0</v>
      </c>
      <c r="K1169" s="332">
        <v>2.8</v>
      </c>
      <c r="L1169" s="332">
        <v>30.3</v>
      </c>
      <c r="M1169" s="332">
        <v>80.3</v>
      </c>
      <c r="N1169" s="496">
        <v>172.6</v>
      </c>
      <c r="O1169" s="496">
        <v>9.3000000000000007</v>
      </c>
      <c r="P1169" s="496">
        <v>10</v>
      </c>
      <c r="Q1169" s="497">
        <v>0.80555555555555602</v>
      </c>
      <c r="R1169" s="496"/>
      <c r="S1169" s="514">
        <f t="shared" si="87"/>
        <v>-1</v>
      </c>
      <c r="T1169" s="513" t="str">
        <f t="shared" si="83"/>
        <v/>
      </c>
      <c r="U1169" s="501" t="str">
        <f t="shared" si="88"/>
        <v/>
      </c>
      <c r="V1169" s="503" t="str">
        <f t="shared" si="84"/>
        <v/>
      </c>
      <c r="W1169" s="514">
        <f t="shared" si="85"/>
        <v>10</v>
      </c>
      <c r="X1169" s="628" t="str">
        <f t="shared" si="86"/>
        <v/>
      </c>
      <c r="AT1169" s="254"/>
      <c r="AV1169" s="216"/>
      <c r="AW1169" s="332"/>
      <c r="AY1169" s="255"/>
    </row>
    <row r="1170" spans="2:51" x14ac:dyDescent="0.25">
      <c r="B1170" s="332">
        <v>10.3</v>
      </c>
      <c r="C1170" s="332">
        <v>78</v>
      </c>
      <c r="D1170" s="332">
        <v>10.3</v>
      </c>
      <c r="E1170" s="332">
        <v>3.6</v>
      </c>
      <c r="F1170" s="332">
        <v>5.4</v>
      </c>
      <c r="G1170" s="332">
        <v>354</v>
      </c>
      <c r="H1170" s="332">
        <v>1006.5</v>
      </c>
      <c r="I1170" s="332">
        <v>0</v>
      </c>
      <c r="J1170" s="332">
        <v>0</v>
      </c>
      <c r="K1170" s="332">
        <v>2.8</v>
      </c>
      <c r="L1170" s="332">
        <v>30.3</v>
      </c>
      <c r="M1170" s="332">
        <v>80.3</v>
      </c>
      <c r="N1170" s="496">
        <v>172.6</v>
      </c>
      <c r="O1170" s="496">
        <v>9.4</v>
      </c>
      <c r="P1170" s="496">
        <v>10.1</v>
      </c>
      <c r="Q1170" s="497">
        <v>0.80625000000000002</v>
      </c>
      <c r="R1170" s="496"/>
      <c r="S1170" s="514">
        <f t="shared" si="87"/>
        <v>-0.90000000000000036</v>
      </c>
      <c r="T1170" s="513" t="str">
        <f t="shared" si="83"/>
        <v/>
      </c>
      <c r="U1170" s="501" t="str">
        <f t="shared" si="88"/>
        <v/>
      </c>
      <c r="V1170" s="503" t="str">
        <f t="shared" si="84"/>
        <v/>
      </c>
      <c r="W1170" s="514">
        <f t="shared" si="85"/>
        <v>10.1</v>
      </c>
      <c r="X1170" s="628" t="str">
        <f t="shared" si="86"/>
        <v/>
      </c>
      <c r="AT1170" s="254"/>
      <c r="AV1170" s="216"/>
      <c r="AW1170" s="332"/>
      <c r="AY1170" s="255"/>
    </row>
    <row r="1171" spans="2:51" x14ac:dyDescent="0.25">
      <c r="B1171" s="332">
        <v>10.3</v>
      </c>
      <c r="C1171" s="332">
        <v>78</v>
      </c>
      <c r="D1171" s="332">
        <v>10.3</v>
      </c>
      <c r="E1171" s="332">
        <v>6.1</v>
      </c>
      <c r="F1171" s="332">
        <v>7.2</v>
      </c>
      <c r="G1171" s="332">
        <v>308</v>
      </c>
      <c r="H1171" s="332">
        <v>1006.6</v>
      </c>
      <c r="I1171" s="332">
        <v>0</v>
      </c>
      <c r="J1171" s="332">
        <v>0</v>
      </c>
      <c r="K1171" s="332">
        <v>2.8</v>
      </c>
      <c r="L1171" s="332">
        <v>30.3</v>
      </c>
      <c r="M1171" s="332">
        <v>80.3</v>
      </c>
      <c r="N1171" s="496">
        <v>172.6</v>
      </c>
      <c r="O1171" s="496">
        <v>9.4</v>
      </c>
      <c r="P1171" s="496">
        <v>10.1</v>
      </c>
      <c r="Q1171" s="497">
        <v>0.80694444444444402</v>
      </c>
      <c r="R1171" s="496"/>
      <c r="S1171" s="514">
        <f t="shared" si="87"/>
        <v>-0.90000000000000036</v>
      </c>
      <c r="T1171" s="513" t="str">
        <f t="shared" si="83"/>
        <v/>
      </c>
      <c r="U1171" s="501" t="str">
        <f t="shared" si="88"/>
        <v/>
      </c>
      <c r="V1171" s="503" t="str">
        <f t="shared" si="84"/>
        <v/>
      </c>
      <c r="W1171" s="514">
        <f t="shared" si="85"/>
        <v>10.1</v>
      </c>
      <c r="X1171" s="628" t="str">
        <f t="shared" si="86"/>
        <v/>
      </c>
      <c r="AT1171" s="254"/>
      <c r="AV1171" s="216"/>
      <c r="AW1171" s="332"/>
      <c r="AY1171" s="255"/>
    </row>
    <row r="1172" spans="2:51" x14ac:dyDescent="0.25">
      <c r="B1172" s="332">
        <v>10.199999999999999</v>
      </c>
      <c r="C1172" s="332">
        <v>77</v>
      </c>
      <c r="D1172" s="332">
        <v>10.199999999999999</v>
      </c>
      <c r="E1172" s="332">
        <v>21.2</v>
      </c>
      <c r="F1172" s="332">
        <v>36.700000000000003</v>
      </c>
      <c r="G1172" s="332">
        <v>279</v>
      </c>
      <c r="H1172" s="332">
        <v>1007.2</v>
      </c>
      <c r="I1172" s="332">
        <v>0</v>
      </c>
      <c r="J1172" s="332">
        <v>0.2</v>
      </c>
      <c r="K1172" s="332">
        <v>3</v>
      </c>
      <c r="L1172" s="332">
        <v>30.5</v>
      </c>
      <c r="M1172" s="332">
        <v>80.5</v>
      </c>
      <c r="N1172" s="496">
        <v>172.8</v>
      </c>
      <c r="O1172" s="496">
        <v>9.4</v>
      </c>
      <c r="P1172" s="496">
        <v>10.1</v>
      </c>
      <c r="Q1172" s="497">
        <v>0.80763888888888902</v>
      </c>
      <c r="R1172" s="496"/>
      <c r="S1172" s="514">
        <f t="shared" si="87"/>
        <v>-0.79999999999999893</v>
      </c>
      <c r="T1172" s="513" t="str">
        <f t="shared" si="83"/>
        <v/>
      </c>
      <c r="U1172" s="501">
        <f t="shared" si="88"/>
        <v>60</v>
      </c>
      <c r="V1172" s="503" t="str">
        <f t="shared" si="84"/>
        <v/>
      </c>
      <c r="W1172" s="514">
        <f t="shared" si="85"/>
        <v>10.1</v>
      </c>
      <c r="X1172" s="628" t="str">
        <f t="shared" si="86"/>
        <v/>
      </c>
      <c r="AT1172" s="254"/>
      <c r="AV1172" s="216"/>
      <c r="AW1172" s="332"/>
      <c r="AY1172" s="255"/>
    </row>
    <row r="1173" spans="2:51" x14ac:dyDescent="0.25">
      <c r="B1173" s="332">
        <v>10.199999999999999</v>
      </c>
      <c r="C1173" s="332">
        <v>79</v>
      </c>
      <c r="D1173" s="332">
        <v>10.199999999999999</v>
      </c>
      <c r="E1173" s="332">
        <v>24.5</v>
      </c>
      <c r="F1173" s="332">
        <v>29.5</v>
      </c>
      <c r="G1173" s="332">
        <v>306</v>
      </c>
      <c r="H1173" s="332">
        <v>1006.9</v>
      </c>
      <c r="I1173" s="332">
        <v>0</v>
      </c>
      <c r="J1173" s="332">
        <v>0.5</v>
      </c>
      <c r="K1173" s="332">
        <v>3.3</v>
      </c>
      <c r="L1173" s="332">
        <v>30.8</v>
      </c>
      <c r="M1173" s="332">
        <v>80.8</v>
      </c>
      <c r="N1173" s="496">
        <v>173.1</v>
      </c>
      <c r="O1173" s="496">
        <v>9.4</v>
      </c>
      <c r="P1173" s="496">
        <v>10.1</v>
      </c>
      <c r="Q1173" s="497">
        <v>0.80833333333333302</v>
      </c>
      <c r="R1173" s="496"/>
      <c r="S1173" s="514">
        <f t="shared" si="87"/>
        <v>-0.79999999999999893</v>
      </c>
      <c r="T1173" s="513" t="str">
        <f t="shared" si="83"/>
        <v/>
      </c>
      <c r="U1173" s="501">
        <f t="shared" si="88"/>
        <v>60</v>
      </c>
      <c r="V1173" s="503" t="str">
        <f t="shared" si="84"/>
        <v/>
      </c>
      <c r="W1173" s="514">
        <f t="shared" si="85"/>
        <v>10.1</v>
      </c>
      <c r="X1173" s="628" t="str">
        <f t="shared" si="86"/>
        <v/>
      </c>
      <c r="AT1173" s="254"/>
      <c r="AV1173" s="216"/>
      <c r="AW1173" s="332"/>
      <c r="AY1173" s="255"/>
    </row>
    <row r="1174" spans="2:51" x14ac:dyDescent="0.25">
      <c r="B1174" s="332">
        <v>9.8000000000000007</v>
      </c>
      <c r="C1174" s="332">
        <v>82</v>
      </c>
      <c r="D1174" s="332">
        <v>9.5</v>
      </c>
      <c r="E1174" s="332">
        <v>5</v>
      </c>
      <c r="F1174" s="332">
        <v>5.4</v>
      </c>
      <c r="G1174" s="332">
        <v>255</v>
      </c>
      <c r="H1174" s="332">
        <v>1007</v>
      </c>
      <c r="I1174" s="332">
        <v>0</v>
      </c>
      <c r="J1174" s="332">
        <v>0.7</v>
      </c>
      <c r="K1174" s="332">
        <v>3.5</v>
      </c>
      <c r="L1174" s="332">
        <v>31</v>
      </c>
      <c r="M1174" s="332">
        <v>81</v>
      </c>
      <c r="N1174" s="496">
        <v>173.3</v>
      </c>
      <c r="O1174" s="496">
        <v>9.4</v>
      </c>
      <c r="P1174" s="496">
        <v>10.1</v>
      </c>
      <c r="Q1174" s="497">
        <v>0.80902777777777801</v>
      </c>
      <c r="R1174" s="496"/>
      <c r="S1174" s="514">
        <f t="shared" si="87"/>
        <v>-0.40000000000000036</v>
      </c>
      <c r="T1174" s="513" t="str">
        <f t="shared" si="83"/>
        <v/>
      </c>
      <c r="U1174" s="501">
        <f t="shared" si="88"/>
        <v>60</v>
      </c>
      <c r="V1174" s="503" t="str">
        <f t="shared" si="84"/>
        <v/>
      </c>
      <c r="W1174" s="514">
        <f t="shared" si="85"/>
        <v>10.1</v>
      </c>
      <c r="X1174" s="628" t="str">
        <f t="shared" si="86"/>
        <v/>
      </c>
      <c r="AT1174" s="254"/>
      <c r="AV1174" s="216"/>
      <c r="AW1174" s="332"/>
      <c r="AY1174" s="255"/>
    </row>
    <row r="1175" spans="2:51" x14ac:dyDescent="0.25">
      <c r="B1175" s="332">
        <v>9</v>
      </c>
      <c r="C1175" s="332">
        <v>83</v>
      </c>
      <c r="D1175" s="332">
        <v>7.2</v>
      </c>
      <c r="E1175" s="332">
        <v>11.2</v>
      </c>
      <c r="F1175" s="332">
        <v>14.8</v>
      </c>
      <c r="G1175" s="332">
        <v>275</v>
      </c>
      <c r="H1175" s="332">
        <v>1007.1</v>
      </c>
      <c r="I1175" s="332">
        <v>0</v>
      </c>
      <c r="J1175" s="332">
        <v>0.7</v>
      </c>
      <c r="K1175" s="332">
        <v>3.5</v>
      </c>
      <c r="L1175" s="332">
        <v>31</v>
      </c>
      <c r="M1175" s="332">
        <v>81</v>
      </c>
      <c r="N1175" s="496">
        <v>173.3</v>
      </c>
      <c r="O1175" s="496">
        <v>9.1999999999999993</v>
      </c>
      <c r="P1175" s="496">
        <v>10</v>
      </c>
      <c r="Q1175" s="497">
        <v>0.80972222222222201</v>
      </c>
      <c r="R1175" s="496"/>
      <c r="S1175" s="514">
        <f t="shared" si="87"/>
        <v>0.19999999999999929</v>
      </c>
      <c r="T1175" s="513" t="str">
        <f t="shared" si="83"/>
        <v/>
      </c>
      <c r="U1175" s="501">
        <f t="shared" si="88"/>
        <v>60</v>
      </c>
      <c r="V1175" s="503" t="str">
        <f t="shared" si="84"/>
        <v/>
      </c>
      <c r="W1175" s="514">
        <f t="shared" si="85"/>
        <v>10</v>
      </c>
      <c r="X1175" s="628" t="str">
        <f t="shared" si="86"/>
        <v/>
      </c>
      <c r="AT1175" s="254"/>
      <c r="AV1175" s="216"/>
      <c r="AW1175" s="332"/>
      <c r="AY1175" s="255"/>
    </row>
    <row r="1176" spans="2:51" x14ac:dyDescent="0.25">
      <c r="B1176" s="332">
        <v>8.6999999999999993</v>
      </c>
      <c r="C1176" s="332">
        <v>85</v>
      </c>
      <c r="D1176" s="332">
        <v>7.1</v>
      </c>
      <c r="E1176" s="332">
        <v>10.1</v>
      </c>
      <c r="F1176" s="332">
        <v>11.2</v>
      </c>
      <c r="G1176" s="332">
        <v>326</v>
      </c>
      <c r="H1176" s="332">
        <v>1006.9</v>
      </c>
      <c r="I1176" s="332">
        <v>0</v>
      </c>
      <c r="J1176" s="332">
        <v>0.7</v>
      </c>
      <c r="K1176" s="332">
        <v>3.5</v>
      </c>
      <c r="L1176" s="332">
        <v>31</v>
      </c>
      <c r="M1176" s="332">
        <v>81</v>
      </c>
      <c r="N1176" s="496">
        <v>173.3</v>
      </c>
      <c r="O1176" s="496">
        <v>9.1</v>
      </c>
      <c r="P1176" s="496">
        <v>9.8000000000000007</v>
      </c>
      <c r="Q1176" s="497">
        <v>0.81041666666666701</v>
      </c>
      <c r="R1176" s="496"/>
      <c r="S1176" s="514">
        <f t="shared" si="87"/>
        <v>0.40000000000000036</v>
      </c>
      <c r="T1176" s="513" t="str">
        <f t="shared" si="83"/>
        <v/>
      </c>
      <c r="U1176" s="501">
        <f t="shared" si="88"/>
        <v>60</v>
      </c>
      <c r="V1176" s="503" t="str">
        <f t="shared" si="84"/>
        <v/>
      </c>
      <c r="W1176" s="514">
        <f t="shared" si="85"/>
        <v>9.8000000000000007</v>
      </c>
      <c r="X1176" s="628" t="str">
        <f t="shared" si="86"/>
        <v/>
      </c>
      <c r="AT1176" s="254"/>
      <c r="AV1176" s="216"/>
      <c r="AW1176" s="332"/>
      <c r="AY1176" s="255"/>
    </row>
    <row r="1177" spans="2:51" x14ac:dyDescent="0.25">
      <c r="B1177" s="332">
        <v>8.4</v>
      </c>
      <c r="C1177" s="332">
        <v>85</v>
      </c>
      <c r="D1177" s="332">
        <v>6.4</v>
      </c>
      <c r="E1177" s="332">
        <v>11.9</v>
      </c>
      <c r="F1177" s="332">
        <v>16.600000000000001</v>
      </c>
      <c r="G1177" s="332">
        <v>340</v>
      </c>
      <c r="H1177" s="332">
        <v>1006.7</v>
      </c>
      <c r="I1177" s="332">
        <v>0</v>
      </c>
      <c r="J1177" s="332">
        <v>0.7</v>
      </c>
      <c r="K1177" s="332">
        <v>3.5</v>
      </c>
      <c r="L1177" s="332">
        <v>31</v>
      </c>
      <c r="M1177" s="332">
        <v>81</v>
      </c>
      <c r="N1177" s="496">
        <v>173.3</v>
      </c>
      <c r="O1177" s="496">
        <v>9</v>
      </c>
      <c r="P1177" s="496">
        <v>9.6</v>
      </c>
      <c r="Q1177" s="497">
        <v>0.81111111111111101</v>
      </c>
      <c r="R1177" s="496"/>
      <c r="S1177" s="514">
        <f t="shared" si="87"/>
        <v>0.59999999999999964</v>
      </c>
      <c r="T1177" s="513" t="str">
        <f t="shared" si="83"/>
        <v/>
      </c>
      <c r="U1177" s="501">
        <f t="shared" si="88"/>
        <v>60</v>
      </c>
      <c r="V1177" s="503" t="str">
        <f t="shared" si="84"/>
        <v/>
      </c>
      <c r="W1177" s="514">
        <f t="shared" si="85"/>
        <v>9.6</v>
      </c>
      <c r="X1177" s="628" t="str">
        <f t="shared" si="86"/>
        <v/>
      </c>
      <c r="AT1177" s="254"/>
      <c r="AV1177" s="216"/>
      <c r="AW1177" s="332"/>
      <c r="AY1177" s="255"/>
    </row>
    <row r="1178" spans="2:51" x14ac:dyDescent="0.25">
      <c r="B1178" s="332">
        <v>8.4</v>
      </c>
      <c r="C1178" s="332">
        <v>85</v>
      </c>
      <c r="D1178" s="332">
        <v>6.4</v>
      </c>
      <c r="E1178" s="332">
        <v>11.9</v>
      </c>
      <c r="F1178" s="332">
        <v>13</v>
      </c>
      <c r="G1178" s="332">
        <v>320</v>
      </c>
      <c r="H1178" s="332">
        <v>1007</v>
      </c>
      <c r="I1178" s="332">
        <v>0</v>
      </c>
      <c r="J1178" s="332">
        <v>0.7</v>
      </c>
      <c r="K1178" s="332">
        <v>3.5</v>
      </c>
      <c r="L1178" s="332">
        <v>31</v>
      </c>
      <c r="M1178" s="332">
        <v>81</v>
      </c>
      <c r="N1178" s="496">
        <v>173.3</v>
      </c>
      <c r="O1178" s="496">
        <v>8.8000000000000007</v>
      </c>
      <c r="P1178" s="496">
        <v>9.5</v>
      </c>
      <c r="Q1178" s="497">
        <v>0.811805555555556</v>
      </c>
      <c r="R1178" s="496"/>
      <c r="S1178" s="514">
        <f t="shared" si="87"/>
        <v>0.40000000000000036</v>
      </c>
      <c r="T1178" s="513" t="str">
        <f t="shared" si="83"/>
        <v/>
      </c>
      <c r="U1178" s="501">
        <f t="shared" si="88"/>
        <v>60</v>
      </c>
      <c r="V1178" s="503" t="str">
        <f t="shared" si="84"/>
        <v/>
      </c>
      <c r="W1178" s="514">
        <f t="shared" si="85"/>
        <v>9.5</v>
      </c>
      <c r="X1178" s="628" t="str">
        <f t="shared" si="86"/>
        <v/>
      </c>
      <c r="AT1178" s="254"/>
      <c r="AV1178" s="216"/>
      <c r="AW1178" s="332"/>
      <c r="AY1178" s="255"/>
    </row>
    <row r="1179" spans="2:51" x14ac:dyDescent="0.25">
      <c r="B1179" s="332">
        <v>8.1999999999999993</v>
      </c>
      <c r="C1179" s="332">
        <v>85</v>
      </c>
      <c r="D1179" s="332">
        <v>5.7</v>
      </c>
      <c r="E1179" s="332">
        <v>14.4</v>
      </c>
      <c r="F1179" s="332">
        <v>25.6</v>
      </c>
      <c r="G1179" s="332">
        <v>241</v>
      </c>
      <c r="H1179" s="332">
        <v>1007.1</v>
      </c>
      <c r="I1179" s="332">
        <v>0</v>
      </c>
      <c r="J1179" s="332">
        <v>0.7</v>
      </c>
      <c r="K1179" s="332">
        <v>3.5</v>
      </c>
      <c r="L1179" s="332">
        <v>31</v>
      </c>
      <c r="M1179" s="332">
        <v>81</v>
      </c>
      <c r="N1179" s="496">
        <v>173.3</v>
      </c>
      <c r="O1179" s="496">
        <v>8.6999999999999993</v>
      </c>
      <c r="P1179" s="496">
        <v>9.3000000000000007</v>
      </c>
      <c r="Q1179" s="497">
        <v>0.8125</v>
      </c>
      <c r="R1179" s="496"/>
      <c r="S1179" s="514">
        <f t="shared" si="87"/>
        <v>0.5</v>
      </c>
      <c r="T1179" s="513" t="str">
        <f t="shared" si="83"/>
        <v/>
      </c>
      <c r="U1179" s="501">
        <f t="shared" si="88"/>
        <v>60</v>
      </c>
      <c r="V1179" s="503" t="str">
        <f t="shared" si="84"/>
        <v/>
      </c>
      <c r="W1179" s="514">
        <f t="shared" si="85"/>
        <v>9.3000000000000007</v>
      </c>
      <c r="X1179" s="628" t="str">
        <f t="shared" si="86"/>
        <v/>
      </c>
      <c r="AT1179" s="254"/>
      <c r="AV1179" s="216"/>
      <c r="AW1179" s="332"/>
      <c r="AY1179" s="255"/>
    </row>
    <row r="1180" spans="2:51" x14ac:dyDescent="0.25">
      <c r="B1180" s="332">
        <v>8.1999999999999993</v>
      </c>
      <c r="C1180" s="332">
        <v>85</v>
      </c>
      <c r="D1180" s="332">
        <v>6.4</v>
      </c>
      <c r="E1180" s="332">
        <v>10.4</v>
      </c>
      <c r="F1180" s="332">
        <v>13</v>
      </c>
      <c r="G1180" s="332">
        <v>280</v>
      </c>
      <c r="H1180" s="332">
        <v>1007.1</v>
      </c>
      <c r="I1180" s="332">
        <v>0</v>
      </c>
      <c r="J1180" s="332">
        <v>0.7</v>
      </c>
      <c r="K1180" s="332">
        <v>3.5</v>
      </c>
      <c r="L1180" s="332">
        <v>31</v>
      </c>
      <c r="M1180" s="332">
        <v>81</v>
      </c>
      <c r="N1180" s="496">
        <v>173.3</v>
      </c>
      <c r="O1180" s="496">
        <v>8.5</v>
      </c>
      <c r="P1180" s="496">
        <v>9.1</v>
      </c>
      <c r="Q1180" s="497">
        <v>0.813194444444444</v>
      </c>
      <c r="R1180" s="496"/>
      <c r="S1180" s="514">
        <f t="shared" si="87"/>
        <v>0.30000000000000071</v>
      </c>
      <c r="T1180" s="513" t="str">
        <f t="shared" si="83"/>
        <v/>
      </c>
      <c r="U1180" s="501">
        <f t="shared" si="88"/>
        <v>60</v>
      </c>
      <c r="V1180" s="503" t="str">
        <f t="shared" si="84"/>
        <v/>
      </c>
      <c r="W1180" s="514">
        <f t="shared" si="85"/>
        <v>9.1</v>
      </c>
      <c r="X1180" s="628" t="str">
        <f t="shared" si="86"/>
        <v/>
      </c>
      <c r="AT1180" s="254"/>
      <c r="AV1180" s="216"/>
      <c r="AW1180" s="332"/>
      <c r="AY1180" s="255"/>
    </row>
    <row r="1181" spans="2:51" x14ac:dyDescent="0.25">
      <c r="B1181" s="332">
        <v>8.1999999999999993</v>
      </c>
      <c r="C1181" s="332">
        <v>85</v>
      </c>
      <c r="D1181" s="332">
        <v>6.6</v>
      </c>
      <c r="E1181" s="332">
        <v>9.4</v>
      </c>
      <c r="F1181" s="332">
        <v>11.2</v>
      </c>
      <c r="G1181" s="332">
        <v>279</v>
      </c>
      <c r="H1181" s="332">
        <v>1007</v>
      </c>
      <c r="I1181" s="332">
        <v>0</v>
      </c>
      <c r="J1181" s="332">
        <v>0.7</v>
      </c>
      <c r="K1181" s="332">
        <v>3.5</v>
      </c>
      <c r="L1181" s="332">
        <v>31</v>
      </c>
      <c r="M1181" s="332">
        <v>81</v>
      </c>
      <c r="N1181" s="496">
        <v>173.3</v>
      </c>
      <c r="O1181" s="496">
        <v>8.4</v>
      </c>
      <c r="P1181" s="496">
        <v>8.9</v>
      </c>
      <c r="Q1181" s="497">
        <v>0.81388888888888899</v>
      </c>
      <c r="R1181" s="496"/>
      <c r="S1181" s="514">
        <f t="shared" si="87"/>
        <v>0.20000000000000107</v>
      </c>
      <c r="T1181" s="513" t="str">
        <f t="shared" si="83"/>
        <v/>
      </c>
      <c r="U1181" s="501">
        <f t="shared" si="88"/>
        <v>60</v>
      </c>
      <c r="V1181" s="503" t="str">
        <f t="shared" si="84"/>
        <v/>
      </c>
      <c r="W1181" s="514">
        <f t="shared" si="85"/>
        <v>8.9</v>
      </c>
      <c r="X1181" s="628" t="str">
        <f t="shared" si="86"/>
        <v/>
      </c>
      <c r="AT1181" s="254"/>
      <c r="AV1181" s="216"/>
      <c r="AW1181" s="332"/>
      <c r="AY1181" s="255"/>
    </row>
    <row r="1182" spans="2:51" x14ac:dyDescent="0.25">
      <c r="B1182" s="332">
        <v>8.1999999999999993</v>
      </c>
      <c r="C1182" s="332">
        <v>85</v>
      </c>
      <c r="D1182" s="332">
        <v>6.9</v>
      </c>
      <c r="E1182" s="332">
        <v>7.9</v>
      </c>
      <c r="F1182" s="332">
        <v>13</v>
      </c>
      <c r="G1182" s="332">
        <v>258</v>
      </c>
      <c r="H1182" s="332">
        <v>1007</v>
      </c>
      <c r="I1182" s="332">
        <v>0</v>
      </c>
      <c r="J1182" s="332">
        <v>0.7</v>
      </c>
      <c r="K1182" s="332">
        <v>3.5</v>
      </c>
      <c r="L1182" s="332">
        <v>31</v>
      </c>
      <c r="M1182" s="332">
        <v>81</v>
      </c>
      <c r="N1182" s="496">
        <v>173.3</v>
      </c>
      <c r="O1182" s="496">
        <v>8.3000000000000007</v>
      </c>
      <c r="P1182" s="496">
        <v>8.8000000000000007</v>
      </c>
      <c r="Q1182" s="497">
        <v>0.81458333333333299</v>
      </c>
      <c r="R1182" s="496"/>
      <c r="S1182" s="514">
        <f t="shared" si="87"/>
        <v>0.10000000000000142</v>
      </c>
      <c r="T1182" s="513" t="str">
        <f t="shared" si="83"/>
        <v/>
      </c>
      <c r="U1182" s="501">
        <f t="shared" si="88"/>
        <v>60</v>
      </c>
      <c r="V1182" s="503" t="str">
        <f t="shared" si="84"/>
        <v/>
      </c>
      <c r="W1182" s="514">
        <f t="shared" si="85"/>
        <v>8.8000000000000007</v>
      </c>
      <c r="X1182" s="628" t="str">
        <f t="shared" si="86"/>
        <v/>
      </c>
      <c r="AT1182" s="254"/>
      <c r="AV1182" s="216"/>
      <c r="AW1182" s="332"/>
      <c r="AY1182" s="255"/>
    </row>
    <row r="1183" spans="2:51" x14ac:dyDescent="0.25">
      <c r="B1183" s="332">
        <v>8.1999999999999993</v>
      </c>
      <c r="C1183" s="332">
        <v>85</v>
      </c>
      <c r="D1183" s="332">
        <v>7.7</v>
      </c>
      <c r="E1183" s="332">
        <v>5</v>
      </c>
      <c r="F1183" s="332">
        <v>7.2</v>
      </c>
      <c r="G1183" s="332">
        <v>201</v>
      </c>
      <c r="H1183" s="332">
        <v>1007</v>
      </c>
      <c r="I1183" s="332">
        <v>0</v>
      </c>
      <c r="J1183" s="332">
        <v>0.7</v>
      </c>
      <c r="K1183" s="332">
        <v>3.5</v>
      </c>
      <c r="L1183" s="332">
        <v>31</v>
      </c>
      <c r="M1183" s="332">
        <v>81</v>
      </c>
      <c r="N1183" s="496">
        <v>173.3</v>
      </c>
      <c r="O1183" s="496">
        <v>8.1999999999999993</v>
      </c>
      <c r="P1183" s="496">
        <v>8.6999999999999993</v>
      </c>
      <c r="Q1183" s="497">
        <v>0.81527777777777799</v>
      </c>
      <c r="R1183" s="496"/>
      <c r="S1183" s="514">
        <f t="shared" si="87"/>
        <v>0</v>
      </c>
      <c r="T1183" s="513" t="str">
        <f t="shared" si="83"/>
        <v/>
      </c>
      <c r="U1183" s="501">
        <f t="shared" si="88"/>
        <v>60</v>
      </c>
      <c r="V1183" s="503" t="str">
        <f t="shared" si="84"/>
        <v/>
      </c>
      <c r="W1183" s="514">
        <f t="shared" si="85"/>
        <v>8.6999999999999993</v>
      </c>
      <c r="X1183" s="628" t="str">
        <f t="shared" si="86"/>
        <v/>
      </c>
      <c r="AT1183" s="254"/>
      <c r="AV1183" s="216"/>
      <c r="AW1183" s="332"/>
      <c r="AY1183" s="255"/>
    </row>
    <row r="1184" spans="2:51" x14ac:dyDescent="0.25">
      <c r="B1184" s="332">
        <v>8.1999999999999993</v>
      </c>
      <c r="C1184" s="332">
        <v>85</v>
      </c>
      <c r="D1184" s="332">
        <v>6.7</v>
      </c>
      <c r="E1184" s="332">
        <v>8.6</v>
      </c>
      <c r="F1184" s="332">
        <v>11.2</v>
      </c>
      <c r="G1184" s="332">
        <v>299</v>
      </c>
      <c r="H1184" s="332">
        <v>1006.9</v>
      </c>
      <c r="I1184" s="332">
        <v>0</v>
      </c>
      <c r="J1184" s="332">
        <v>0.7</v>
      </c>
      <c r="K1184" s="332">
        <v>3.5</v>
      </c>
      <c r="L1184" s="332">
        <v>31</v>
      </c>
      <c r="M1184" s="332">
        <v>81</v>
      </c>
      <c r="N1184" s="496">
        <v>173.3</v>
      </c>
      <c r="O1184" s="496">
        <v>8.1</v>
      </c>
      <c r="P1184" s="496">
        <v>8.6</v>
      </c>
      <c r="Q1184" s="497">
        <v>0.81597222222222199</v>
      </c>
      <c r="R1184" s="496"/>
      <c r="S1184" s="514">
        <f t="shared" si="87"/>
        <v>-9.9999999999999645E-2</v>
      </c>
      <c r="T1184" s="513" t="str">
        <f t="shared" si="83"/>
        <v/>
      </c>
      <c r="U1184" s="501">
        <f t="shared" si="88"/>
        <v>60</v>
      </c>
      <c r="V1184" s="503" t="str">
        <f t="shared" si="84"/>
        <v/>
      </c>
      <c r="W1184" s="514">
        <f t="shared" si="85"/>
        <v>8.6</v>
      </c>
      <c r="X1184" s="628" t="str">
        <f t="shared" si="86"/>
        <v/>
      </c>
      <c r="AT1184" s="254"/>
      <c r="AV1184" s="216"/>
      <c r="AW1184" s="332"/>
      <c r="AY1184" s="255"/>
    </row>
    <row r="1185" spans="2:51" x14ac:dyDescent="0.25">
      <c r="B1185" s="332">
        <v>8.1999999999999993</v>
      </c>
      <c r="C1185" s="332">
        <v>84</v>
      </c>
      <c r="D1185" s="332">
        <v>6.3</v>
      </c>
      <c r="E1185" s="332">
        <v>10.8</v>
      </c>
      <c r="F1185" s="332">
        <v>16.600000000000001</v>
      </c>
      <c r="G1185" s="332">
        <v>275</v>
      </c>
      <c r="H1185" s="332">
        <v>1006.9</v>
      </c>
      <c r="I1185" s="332">
        <v>0</v>
      </c>
      <c r="J1185" s="332">
        <v>0.7</v>
      </c>
      <c r="K1185" s="332">
        <v>3.5</v>
      </c>
      <c r="L1185" s="332">
        <v>31</v>
      </c>
      <c r="M1185" s="332">
        <v>81</v>
      </c>
      <c r="N1185" s="496">
        <v>173.3</v>
      </c>
      <c r="O1185" s="496">
        <v>8</v>
      </c>
      <c r="P1185" s="496">
        <v>8.5</v>
      </c>
      <c r="Q1185" s="497">
        <v>0.81666666666666698</v>
      </c>
      <c r="R1185" s="496"/>
      <c r="S1185" s="514">
        <f t="shared" si="87"/>
        <v>-0.19999999999999929</v>
      </c>
      <c r="T1185" s="513" t="str">
        <f t="shared" si="83"/>
        <v/>
      </c>
      <c r="U1185" s="501">
        <f t="shared" si="88"/>
        <v>60</v>
      </c>
      <c r="V1185" s="503" t="str">
        <f t="shared" si="84"/>
        <v/>
      </c>
      <c r="W1185" s="514">
        <f t="shared" si="85"/>
        <v>8.5</v>
      </c>
      <c r="X1185" s="628" t="str">
        <f t="shared" si="86"/>
        <v/>
      </c>
      <c r="AT1185" s="254"/>
      <c r="AV1185" s="216"/>
      <c r="AW1185" s="332"/>
      <c r="AY1185" s="255"/>
    </row>
    <row r="1186" spans="2:51" x14ac:dyDescent="0.25">
      <c r="B1186" s="332">
        <v>8.1999999999999993</v>
      </c>
      <c r="C1186" s="332">
        <v>84</v>
      </c>
      <c r="D1186" s="332">
        <v>6.3</v>
      </c>
      <c r="E1186" s="332">
        <v>11.2</v>
      </c>
      <c r="F1186" s="332">
        <v>13</v>
      </c>
      <c r="G1186" s="332">
        <v>298</v>
      </c>
      <c r="H1186" s="332">
        <v>1007</v>
      </c>
      <c r="I1186" s="332">
        <v>0</v>
      </c>
      <c r="J1186" s="332">
        <v>0.7</v>
      </c>
      <c r="K1186" s="332">
        <v>3.5</v>
      </c>
      <c r="L1186" s="332">
        <v>31</v>
      </c>
      <c r="M1186" s="332">
        <v>81</v>
      </c>
      <c r="N1186" s="496">
        <v>173.3</v>
      </c>
      <c r="O1186" s="496">
        <v>7.9</v>
      </c>
      <c r="P1186" s="496">
        <v>8.4</v>
      </c>
      <c r="Q1186" s="497">
        <v>0.81736111111111098</v>
      </c>
      <c r="R1186" s="496"/>
      <c r="S1186" s="514">
        <f t="shared" si="87"/>
        <v>-0.29999999999999893</v>
      </c>
      <c r="T1186" s="513" t="str">
        <f t="shared" si="83"/>
        <v/>
      </c>
      <c r="U1186" s="501">
        <f t="shared" si="88"/>
        <v>60</v>
      </c>
      <c r="V1186" s="503" t="str">
        <f t="shared" si="84"/>
        <v/>
      </c>
      <c r="W1186" s="514">
        <f t="shared" si="85"/>
        <v>8.4</v>
      </c>
      <c r="X1186" s="628" t="str">
        <f t="shared" si="86"/>
        <v/>
      </c>
      <c r="AT1186" s="254"/>
      <c r="AV1186" s="216"/>
      <c r="AW1186" s="332"/>
      <c r="AY1186" s="255"/>
    </row>
    <row r="1187" spans="2:51" x14ac:dyDescent="0.25">
      <c r="B1187" s="332">
        <v>8.1999999999999993</v>
      </c>
      <c r="C1187" s="332">
        <v>84</v>
      </c>
      <c r="D1187" s="332">
        <v>5.7</v>
      </c>
      <c r="E1187" s="332">
        <v>15.1</v>
      </c>
      <c r="F1187" s="332">
        <v>23.8</v>
      </c>
      <c r="G1187" s="332">
        <v>287</v>
      </c>
      <c r="H1187" s="332">
        <v>1006.9</v>
      </c>
      <c r="I1187" s="332">
        <v>0</v>
      </c>
      <c r="J1187" s="332">
        <v>0.7</v>
      </c>
      <c r="K1187" s="332">
        <v>3.5</v>
      </c>
      <c r="L1187" s="332">
        <v>31</v>
      </c>
      <c r="M1187" s="332">
        <v>81</v>
      </c>
      <c r="N1187" s="496">
        <v>173.3</v>
      </c>
      <c r="O1187" s="496">
        <v>7.9</v>
      </c>
      <c r="P1187" s="496">
        <v>8.3000000000000007</v>
      </c>
      <c r="Q1187" s="497">
        <v>0.81805555555555598</v>
      </c>
      <c r="R1187" s="496"/>
      <c r="S1187" s="514">
        <f t="shared" si="87"/>
        <v>-0.29999999999999893</v>
      </c>
      <c r="T1187" s="513" t="str">
        <f t="shared" si="83"/>
        <v/>
      </c>
      <c r="U1187" s="501">
        <f t="shared" si="88"/>
        <v>60</v>
      </c>
      <c r="V1187" s="503" t="str">
        <f t="shared" si="84"/>
        <v/>
      </c>
      <c r="W1187" s="514">
        <f t="shared" si="85"/>
        <v>8.3000000000000007</v>
      </c>
      <c r="X1187" s="628" t="str">
        <f t="shared" si="86"/>
        <v/>
      </c>
      <c r="AT1187" s="254"/>
      <c r="AV1187" s="216"/>
      <c r="AW1187" s="332"/>
      <c r="AY1187" s="255"/>
    </row>
    <row r="1188" spans="2:51" x14ac:dyDescent="0.25">
      <c r="B1188" s="332">
        <v>8.3000000000000007</v>
      </c>
      <c r="C1188" s="332">
        <v>83</v>
      </c>
      <c r="D1188" s="332">
        <v>7.2</v>
      </c>
      <c r="E1188" s="332">
        <v>7.2</v>
      </c>
      <c r="F1188" s="332">
        <v>9.4</v>
      </c>
      <c r="G1188" s="332">
        <v>308</v>
      </c>
      <c r="H1188" s="332">
        <v>1006.8</v>
      </c>
      <c r="I1188" s="332">
        <v>0</v>
      </c>
      <c r="J1188" s="332">
        <v>0.7</v>
      </c>
      <c r="K1188" s="332">
        <v>3.5</v>
      </c>
      <c r="L1188" s="332">
        <v>31</v>
      </c>
      <c r="M1188" s="332">
        <v>81</v>
      </c>
      <c r="N1188" s="496">
        <v>173.3</v>
      </c>
      <c r="O1188" s="496">
        <v>7.8</v>
      </c>
      <c r="P1188" s="496">
        <v>8.3000000000000007</v>
      </c>
      <c r="Q1188" s="497">
        <v>0.81874999999999998</v>
      </c>
      <c r="R1188" s="496"/>
      <c r="S1188" s="514">
        <f t="shared" si="87"/>
        <v>-0.50000000000000089</v>
      </c>
      <c r="T1188" s="513" t="str">
        <f t="shared" si="83"/>
        <v/>
      </c>
      <c r="U1188" s="501">
        <f t="shared" si="88"/>
        <v>60</v>
      </c>
      <c r="V1188" s="503" t="str">
        <f t="shared" si="84"/>
        <v/>
      </c>
      <c r="W1188" s="514">
        <f t="shared" si="85"/>
        <v>8.3000000000000007</v>
      </c>
      <c r="X1188" s="628" t="str">
        <f t="shared" si="86"/>
        <v/>
      </c>
      <c r="AT1188" s="254"/>
      <c r="AV1188" s="216"/>
      <c r="AW1188" s="332"/>
      <c r="AY1188" s="255"/>
    </row>
    <row r="1189" spans="2:51" x14ac:dyDescent="0.25">
      <c r="B1189" s="332">
        <v>8.3000000000000007</v>
      </c>
      <c r="C1189" s="332">
        <v>83</v>
      </c>
      <c r="D1189" s="332">
        <v>6.4</v>
      </c>
      <c r="E1189" s="332">
        <v>11.2</v>
      </c>
      <c r="F1189" s="332">
        <v>18.399999999999999</v>
      </c>
      <c r="G1189" s="332">
        <v>290</v>
      </c>
      <c r="H1189" s="332">
        <v>1006.9</v>
      </c>
      <c r="I1189" s="332">
        <v>0</v>
      </c>
      <c r="J1189" s="332">
        <v>0.7</v>
      </c>
      <c r="K1189" s="332">
        <v>3.5</v>
      </c>
      <c r="L1189" s="332">
        <v>31</v>
      </c>
      <c r="M1189" s="332">
        <v>81</v>
      </c>
      <c r="N1189" s="496">
        <v>173.3</v>
      </c>
      <c r="O1189" s="496">
        <v>7.8</v>
      </c>
      <c r="P1189" s="496">
        <v>8.3000000000000007</v>
      </c>
      <c r="Q1189" s="497">
        <v>0.81944444444444497</v>
      </c>
      <c r="R1189" s="496"/>
      <c r="S1189" s="514">
        <f t="shared" si="87"/>
        <v>-0.50000000000000089</v>
      </c>
      <c r="T1189" s="513" t="str">
        <f t="shared" si="83"/>
        <v/>
      </c>
      <c r="U1189" s="501">
        <f t="shared" si="88"/>
        <v>60</v>
      </c>
      <c r="V1189" s="503" t="str">
        <f t="shared" si="84"/>
        <v/>
      </c>
      <c r="W1189" s="514">
        <f t="shared" si="85"/>
        <v>8.3000000000000007</v>
      </c>
      <c r="X1189" s="628" t="str">
        <f t="shared" si="86"/>
        <v/>
      </c>
      <c r="AT1189" s="254"/>
      <c r="AV1189" s="216"/>
      <c r="AW1189" s="332"/>
      <c r="AY1189" s="255"/>
    </row>
    <row r="1190" spans="2:51" x14ac:dyDescent="0.25">
      <c r="B1190" s="332">
        <v>8.4</v>
      </c>
      <c r="C1190" s="332">
        <v>83</v>
      </c>
      <c r="D1190" s="332">
        <v>7.5</v>
      </c>
      <c r="E1190" s="332">
        <v>6.5</v>
      </c>
      <c r="F1190" s="332">
        <v>9.4</v>
      </c>
      <c r="G1190" s="332">
        <v>289</v>
      </c>
      <c r="H1190" s="332">
        <v>1007</v>
      </c>
      <c r="I1190" s="332">
        <v>0</v>
      </c>
      <c r="J1190" s="332">
        <v>0.7</v>
      </c>
      <c r="K1190" s="332">
        <v>3.5</v>
      </c>
      <c r="L1190" s="332">
        <v>31</v>
      </c>
      <c r="M1190" s="332">
        <v>81</v>
      </c>
      <c r="N1190" s="496">
        <v>173.3</v>
      </c>
      <c r="O1190" s="496">
        <v>7.8</v>
      </c>
      <c r="P1190" s="496">
        <v>8.1999999999999993</v>
      </c>
      <c r="Q1190" s="497">
        <v>0.82013888888888897</v>
      </c>
      <c r="R1190" s="496"/>
      <c r="S1190" s="514">
        <f t="shared" si="87"/>
        <v>-0.60000000000000053</v>
      </c>
      <c r="T1190" s="513" t="str">
        <f t="shared" si="83"/>
        <v/>
      </c>
      <c r="U1190" s="501">
        <f t="shared" si="88"/>
        <v>60</v>
      </c>
      <c r="V1190" s="503" t="str">
        <f t="shared" si="84"/>
        <v/>
      </c>
      <c r="W1190" s="514">
        <f t="shared" si="85"/>
        <v>8.1999999999999993</v>
      </c>
      <c r="X1190" s="628" t="str">
        <f t="shared" si="86"/>
        <v/>
      </c>
      <c r="AT1190" s="254"/>
      <c r="AV1190" s="216"/>
      <c r="AW1190" s="332"/>
      <c r="AY1190" s="255"/>
    </row>
    <row r="1191" spans="2:51" x14ac:dyDescent="0.25">
      <c r="B1191" s="332">
        <v>8.5</v>
      </c>
      <c r="C1191" s="332">
        <v>82</v>
      </c>
      <c r="D1191" s="332">
        <v>6.4</v>
      </c>
      <c r="E1191" s="332">
        <v>12.6</v>
      </c>
      <c r="F1191" s="332">
        <v>16.600000000000001</v>
      </c>
      <c r="G1191" s="332">
        <v>308</v>
      </c>
      <c r="H1191" s="332">
        <v>1006.8</v>
      </c>
      <c r="I1191" s="332">
        <v>0</v>
      </c>
      <c r="J1191" s="332">
        <v>0.7</v>
      </c>
      <c r="K1191" s="332">
        <v>3.5</v>
      </c>
      <c r="L1191" s="332">
        <v>31</v>
      </c>
      <c r="M1191" s="332">
        <v>81</v>
      </c>
      <c r="N1191" s="496">
        <v>173.3</v>
      </c>
      <c r="O1191" s="496">
        <v>7.7</v>
      </c>
      <c r="P1191" s="496">
        <v>8.1999999999999993</v>
      </c>
      <c r="Q1191" s="497">
        <v>0.82083333333333297</v>
      </c>
      <c r="R1191" s="496"/>
      <c r="S1191" s="514">
        <f t="shared" si="87"/>
        <v>-0.79999999999999982</v>
      </c>
      <c r="T1191" s="513" t="str">
        <f t="shared" si="83"/>
        <v/>
      </c>
      <c r="U1191" s="501">
        <f t="shared" si="88"/>
        <v>60</v>
      </c>
      <c r="V1191" s="503" t="str">
        <f t="shared" si="84"/>
        <v/>
      </c>
      <c r="W1191" s="514">
        <f t="shared" si="85"/>
        <v>8.1999999999999993</v>
      </c>
      <c r="X1191" s="628" t="str">
        <f t="shared" si="86"/>
        <v/>
      </c>
      <c r="AT1191" s="254"/>
      <c r="AV1191" s="216"/>
      <c r="AW1191" s="332"/>
      <c r="AY1191" s="255"/>
    </row>
    <row r="1192" spans="2:51" x14ac:dyDescent="0.25">
      <c r="B1192" s="332">
        <v>8.6</v>
      </c>
      <c r="C1192" s="332">
        <v>82</v>
      </c>
      <c r="D1192" s="332">
        <v>7.7</v>
      </c>
      <c r="E1192" s="332">
        <v>6.5</v>
      </c>
      <c r="F1192" s="332">
        <v>9.4</v>
      </c>
      <c r="G1192" s="332">
        <v>309</v>
      </c>
      <c r="H1192" s="332">
        <v>1006.9</v>
      </c>
      <c r="I1192" s="332">
        <v>0</v>
      </c>
      <c r="J1192" s="332">
        <v>0.7</v>
      </c>
      <c r="K1192" s="332">
        <v>3.5</v>
      </c>
      <c r="L1192" s="332">
        <v>31</v>
      </c>
      <c r="M1192" s="332">
        <v>81</v>
      </c>
      <c r="N1192" s="496">
        <v>173.3</v>
      </c>
      <c r="O1192" s="496">
        <v>7.7</v>
      </c>
      <c r="P1192" s="496">
        <v>8.1999999999999993</v>
      </c>
      <c r="Q1192" s="497">
        <v>0.82152777777777797</v>
      </c>
      <c r="R1192" s="496"/>
      <c r="S1192" s="514">
        <f t="shared" si="87"/>
        <v>-0.89999999999999947</v>
      </c>
      <c r="T1192" s="513" t="str">
        <f t="shared" si="83"/>
        <v/>
      </c>
      <c r="U1192" s="501">
        <f t="shared" si="88"/>
        <v>60</v>
      </c>
      <c r="V1192" s="503" t="str">
        <f t="shared" si="84"/>
        <v/>
      </c>
      <c r="W1192" s="514">
        <f t="shared" si="85"/>
        <v>8.1999999999999993</v>
      </c>
      <c r="X1192" s="628" t="str">
        <f t="shared" si="86"/>
        <v/>
      </c>
      <c r="AT1192" s="254"/>
      <c r="AV1192" s="216"/>
      <c r="AW1192" s="332"/>
      <c r="AY1192" s="255"/>
    </row>
    <row r="1193" spans="2:51" x14ac:dyDescent="0.25">
      <c r="B1193" s="332">
        <v>8.6</v>
      </c>
      <c r="C1193" s="332">
        <v>82</v>
      </c>
      <c r="D1193" s="332">
        <v>7.9</v>
      </c>
      <c r="E1193" s="332">
        <v>6.1</v>
      </c>
      <c r="F1193" s="332">
        <v>9.4</v>
      </c>
      <c r="G1193" s="332">
        <v>322</v>
      </c>
      <c r="H1193" s="332">
        <v>1007</v>
      </c>
      <c r="I1193" s="332">
        <v>0</v>
      </c>
      <c r="J1193" s="332">
        <v>0.7</v>
      </c>
      <c r="K1193" s="332">
        <v>3.5</v>
      </c>
      <c r="L1193" s="332">
        <v>31</v>
      </c>
      <c r="M1193" s="332">
        <v>81</v>
      </c>
      <c r="N1193" s="496">
        <v>173.3</v>
      </c>
      <c r="O1193" s="496">
        <v>7.7</v>
      </c>
      <c r="P1193" s="496">
        <v>8.1999999999999993</v>
      </c>
      <c r="Q1193" s="497">
        <v>0.82222222222222197</v>
      </c>
      <c r="R1193" s="496"/>
      <c r="S1193" s="514">
        <f t="shared" si="87"/>
        <v>-0.89999999999999947</v>
      </c>
      <c r="T1193" s="513" t="str">
        <f t="shared" si="83"/>
        <v/>
      </c>
      <c r="U1193" s="501">
        <f t="shared" si="88"/>
        <v>60</v>
      </c>
      <c r="V1193" s="503" t="str">
        <f t="shared" si="84"/>
        <v/>
      </c>
      <c r="W1193" s="514">
        <f t="shared" si="85"/>
        <v>8.1999999999999993</v>
      </c>
      <c r="X1193" s="628" t="str">
        <f t="shared" si="86"/>
        <v/>
      </c>
      <c r="AT1193" s="254"/>
      <c r="AV1193" s="216"/>
      <c r="AW1193" s="332"/>
      <c r="AY1193" s="255"/>
    </row>
    <row r="1194" spans="2:51" x14ac:dyDescent="0.25">
      <c r="B1194" s="332">
        <v>8.6</v>
      </c>
      <c r="C1194" s="332">
        <v>82</v>
      </c>
      <c r="D1194" s="332">
        <v>7.7</v>
      </c>
      <c r="E1194" s="332">
        <v>6.5</v>
      </c>
      <c r="F1194" s="332">
        <v>9.4</v>
      </c>
      <c r="G1194" s="332">
        <v>260</v>
      </c>
      <c r="H1194" s="332">
        <v>1006.9</v>
      </c>
      <c r="I1194" s="332">
        <v>0</v>
      </c>
      <c r="J1194" s="332">
        <v>0.7</v>
      </c>
      <c r="K1194" s="332">
        <v>3.5</v>
      </c>
      <c r="L1194" s="332">
        <v>31</v>
      </c>
      <c r="M1194" s="332">
        <v>81</v>
      </c>
      <c r="N1194" s="496">
        <v>173.3</v>
      </c>
      <c r="O1194" s="496">
        <v>7.7</v>
      </c>
      <c r="P1194" s="496">
        <v>8.1999999999999993</v>
      </c>
      <c r="Q1194" s="497">
        <v>0.82291666666666696</v>
      </c>
      <c r="R1194" s="496"/>
      <c r="S1194" s="514">
        <f t="shared" si="87"/>
        <v>-0.89999999999999947</v>
      </c>
      <c r="T1194" s="513" t="str">
        <f t="shared" si="83"/>
        <v/>
      </c>
      <c r="U1194" s="501">
        <f t="shared" si="88"/>
        <v>60</v>
      </c>
      <c r="V1194" s="503" t="str">
        <f t="shared" si="84"/>
        <v/>
      </c>
      <c r="W1194" s="514">
        <f t="shared" si="85"/>
        <v>8.1999999999999993</v>
      </c>
      <c r="X1194" s="628" t="str">
        <f t="shared" si="86"/>
        <v/>
      </c>
      <c r="AT1194" s="254"/>
      <c r="AV1194" s="216"/>
      <c r="AW1194" s="332"/>
      <c r="AY1194" s="255"/>
    </row>
    <row r="1195" spans="2:51" x14ac:dyDescent="0.25">
      <c r="B1195" s="332">
        <v>8.6</v>
      </c>
      <c r="C1195" s="332">
        <v>81</v>
      </c>
      <c r="D1195" s="332">
        <v>7</v>
      </c>
      <c r="E1195" s="332">
        <v>10.1</v>
      </c>
      <c r="F1195" s="332">
        <v>13</v>
      </c>
      <c r="G1195" s="332">
        <v>319</v>
      </c>
      <c r="H1195" s="332">
        <v>1006.8</v>
      </c>
      <c r="I1195" s="332">
        <v>0</v>
      </c>
      <c r="J1195" s="332">
        <v>0.7</v>
      </c>
      <c r="K1195" s="332">
        <v>3.5</v>
      </c>
      <c r="L1195" s="332">
        <v>31</v>
      </c>
      <c r="M1195" s="332">
        <v>81</v>
      </c>
      <c r="N1195" s="496">
        <v>173.3</v>
      </c>
      <c r="O1195" s="496">
        <v>7.6</v>
      </c>
      <c r="P1195" s="496">
        <v>8.1999999999999993</v>
      </c>
      <c r="Q1195" s="497">
        <v>0.82361111111111096</v>
      </c>
      <c r="R1195" s="496"/>
      <c r="S1195" s="514">
        <f t="shared" si="87"/>
        <v>-1</v>
      </c>
      <c r="T1195" s="513" t="str">
        <f t="shared" si="83"/>
        <v/>
      </c>
      <c r="U1195" s="501">
        <f t="shared" si="88"/>
        <v>60</v>
      </c>
      <c r="V1195" s="503" t="str">
        <f t="shared" si="84"/>
        <v/>
      </c>
      <c r="W1195" s="514">
        <f t="shared" si="85"/>
        <v>8.1999999999999993</v>
      </c>
      <c r="X1195" s="628" t="str">
        <f t="shared" si="86"/>
        <v/>
      </c>
      <c r="AT1195" s="254"/>
      <c r="AV1195" s="216"/>
      <c r="AW1195" s="332"/>
      <c r="AY1195" s="255"/>
    </row>
    <row r="1196" spans="2:51" x14ac:dyDescent="0.25">
      <c r="B1196" s="332">
        <v>8.6</v>
      </c>
      <c r="C1196" s="332">
        <v>80</v>
      </c>
      <c r="D1196" s="332">
        <v>7.3</v>
      </c>
      <c r="E1196" s="332">
        <v>7.9</v>
      </c>
      <c r="F1196" s="332">
        <v>11.2</v>
      </c>
      <c r="G1196" s="332">
        <v>263</v>
      </c>
      <c r="H1196" s="332">
        <v>1006.7</v>
      </c>
      <c r="I1196" s="332">
        <v>0</v>
      </c>
      <c r="J1196" s="332">
        <v>0.7</v>
      </c>
      <c r="K1196" s="332">
        <v>3.5</v>
      </c>
      <c r="L1196" s="332">
        <v>31</v>
      </c>
      <c r="M1196" s="332">
        <v>81</v>
      </c>
      <c r="N1196" s="496">
        <v>173.3</v>
      </c>
      <c r="O1196" s="496">
        <v>7.6</v>
      </c>
      <c r="P1196" s="496">
        <v>8.1999999999999993</v>
      </c>
      <c r="Q1196" s="497">
        <v>0.82430555555555596</v>
      </c>
      <c r="R1196" s="496"/>
      <c r="S1196" s="514">
        <f t="shared" si="87"/>
        <v>-1</v>
      </c>
      <c r="T1196" s="513" t="str">
        <f t="shared" si="83"/>
        <v/>
      </c>
      <c r="U1196" s="501">
        <f t="shared" si="88"/>
        <v>60</v>
      </c>
      <c r="V1196" s="503" t="str">
        <f t="shared" si="84"/>
        <v/>
      </c>
      <c r="W1196" s="514">
        <f t="shared" si="85"/>
        <v>8.1999999999999993</v>
      </c>
      <c r="X1196" s="628" t="str">
        <f t="shared" si="86"/>
        <v/>
      </c>
      <c r="AT1196" s="254"/>
      <c r="AV1196" s="216"/>
      <c r="AW1196" s="332"/>
      <c r="AY1196" s="255"/>
    </row>
    <row r="1197" spans="2:51" x14ac:dyDescent="0.25">
      <c r="B1197" s="332">
        <v>8.6999999999999993</v>
      </c>
      <c r="C1197" s="332">
        <v>80</v>
      </c>
      <c r="D1197" s="332">
        <v>8.6999999999999993</v>
      </c>
      <c r="E1197" s="332">
        <v>3.2</v>
      </c>
      <c r="F1197" s="332">
        <v>5.4</v>
      </c>
      <c r="G1197" s="332">
        <v>1</v>
      </c>
      <c r="H1197" s="332">
        <v>1006.9</v>
      </c>
      <c r="I1197" s="332">
        <v>0</v>
      </c>
      <c r="J1197" s="332">
        <v>0.7</v>
      </c>
      <c r="K1197" s="332">
        <v>3.5</v>
      </c>
      <c r="L1197" s="332">
        <v>31</v>
      </c>
      <c r="M1197" s="332">
        <v>81</v>
      </c>
      <c r="N1197" s="496">
        <v>173.3</v>
      </c>
      <c r="O1197" s="496">
        <v>7.6</v>
      </c>
      <c r="P1197" s="496">
        <v>8.1999999999999993</v>
      </c>
      <c r="Q1197" s="497">
        <v>0.82499999999999996</v>
      </c>
      <c r="R1197" s="496"/>
      <c r="S1197" s="514">
        <f t="shared" si="87"/>
        <v>-1.0999999999999996</v>
      </c>
      <c r="T1197" s="513" t="str">
        <f t="shared" si="83"/>
        <v/>
      </c>
      <c r="U1197" s="501">
        <f t="shared" si="88"/>
        <v>60</v>
      </c>
      <c r="V1197" s="503" t="str">
        <f t="shared" si="84"/>
        <v/>
      </c>
      <c r="W1197" s="514">
        <f t="shared" si="85"/>
        <v>8.1999999999999993</v>
      </c>
      <c r="X1197" s="628" t="str">
        <f t="shared" si="86"/>
        <v/>
      </c>
      <c r="AT1197" s="254"/>
      <c r="AV1197" s="216"/>
      <c r="AW1197" s="332"/>
      <c r="AY1197" s="255"/>
    </row>
    <row r="1198" spans="2:51" x14ac:dyDescent="0.25">
      <c r="B1198" s="332">
        <v>8.6999999999999993</v>
      </c>
      <c r="C1198" s="332">
        <v>81</v>
      </c>
      <c r="D1198" s="332">
        <v>8.6999999999999993</v>
      </c>
      <c r="E1198" s="332">
        <v>4.7</v>
      </c>
      <c r="F1198" s="332">
        <v>7.2</v>
      </c>
      <c r="G1198" s="332">
        <v>352</v>
      </c>
      <c r="H1198" s="332">
        <v>1006.8</v>
      </c>
      <c r="I1198" s="332">
        <v>0</v>
      </c>
      <c r="J1198" s="332">
        <v>0.7</v>
      </c>
      <c r="K1198" s="332">
        <v>3.5</v>
      </c>
      <c r="L1198" s="332">
        <v>31</v>
      </c>
      <c r="M1198" s="332">
        <v>81</v>
      </c>
      <c r="N1198" s="496">
        <v>173.3</v>
      </c>
      <c r="O1198" s="496">
        <v>7.5</v>
      </c>
      <c r="P1198" s="496">
        <v>8.1999999999999993</v>
      </c>
      <c r="Q1198" s="497">
        <v>0.82569444444444495</v>
      </c>
      <c r="R1198" s="496"/>
      <c r="S1198" s="514">
        <f t="shared" si="87"/>
        <v>-1.1999999999999993</v>
      </c>
      <c r="T1198" s="513" t="str">
        <f t="shared" si="83"/>
        <v/>
      </c>
      <c r="U1198" s="501">
        <f t="shared" si="88"/>
        <v>60</v>
      </c>
      <c r="V1198" s="503" t="str">
        <f t="shared" si="84"/>
        <v/>
      </c>
      <c r="W1198" s="514">
        <f t="shared" si="85"/>
        <v>8.1999999999999993</v>
      </c>
      <c r="X1198" s="628" t="str">
        <f t="shared" si="86"/>
        <v/>
      </c>
      <c r="AT1198" s="254"/>
      <c r="AV1198" s="216"/>
      <c r="AW1198" s="332"/>
      <c r="AY1198" s="255"/>
    </row>
    <row r="1199" spans="2:51" x14ac:dyDescent="0.25">
      <c r="B1199" s="332">
        <v>8.6999999999999993</v>
      </c>
      <c r="C1199" s="332">
        <v>79</v>
      </c>
      <c r="D1199" s="332">
        <v>6.9</v>
      </c>
      <c r="E1199" s="332">
        <v>11.2</v>
      </c>
      <c r="F1199" s="332">
        <v>14.8</v>
      </c>
      <c r="G1199" s="332">
        <v>306</v>
      </c>
      <c r="H1199" s="332">
        <v>1006.9</v>
      </c>
      <c r="I1199" s="332">
        <v>0</v>
      </c>
      <c r="J1199" s="332">
        <v>0.7</v>
      </c>
      <c r="K1199" s="332">
        <v>3.5</v>
      </c>
      <c r="L1199" s="332">
        <v>31</v>
      </c>
      <c r="M1199" s="332">
        <v>81</v>
      </c>
      <c r="N1199" s="496">
        <v>173.3</v>
      </c>
      <c r="O1199" s="496">
        <v>7.5</v>
      </c>
      <c r="P1199" s="496">
        <v>8.1999999999999993</v>
      </c>
      <c r="Q1199" s="497">
        <v>0.82638888888888895</v>
      </c>
      <c r="R1199" s="496"/>
      <c r="S1199" s="514">
        <f t="shared" si="87"/>
        <v>-1.1999999999999993</v>
      </c>
      <c r="T1199" s="513" t="str">
        <f t="shared" si="83"/>
        <v/>
      </c>
      <c r="U1199" s="501">
        <f t="shared" si="88"/>
        <v>60</v>
      </c>
      <c r="V1199" s="503" t="str">
        <f t="shared" si="84"/>
        <v/>
      </c>
      <c r="W1199" s="514">
        <f t="shared" si="85"/>
        <v>8.1999999999999993</v>
      </c>
      <c r="X1199" s="628" t="str">
        <f t="shared" si="86"/>
        <v/>
      </c>
      <c r="AT1199" s="254"/>
      <c r="AV1199" s="216"/>
      <c r="AW1199" s="332"/>
      <c r="AY1199" s="255"/>
    </row>
    <row r="1200" spans="2:51" x14ac:dyDescent="0.25">
      <c r="B1200" s="332">
        <v>8.8000000000000007</v>
      </c>
      <c r="C1200" s="332">
        <v>78</v>
      </c>
      <c r="D1200" s="332">
        <v>6.6</v>
      </c>
      <c r="E1200" s="332">
        <v>13.7</v>
      </c>
      <c r="F1200" s="332">
        <v>18.399999999999999</v>
      </c>
      <c r="G1200" s="332">
        <v>302</v>
      </c>
      <c r="H1200" s="332">
        <v>1006.6</v>
      </c>
      <c r="I1200" s="332">
        <v>0</v>
      </c>
      <c r="J1200" s="332">
        <v>0.7</v>
      </c>
      <c r="K1200" s="332">
        <v>3.5</v>
      </c>
      <c r="L1200" s="332">
        <v>31</v>
      </c>
      <c r="M1200" s="332">
        <v>81</v>
      </c>
      <c r="N1200" s="496">
        <v>173.3</v>
      </c>
      <c r="O1200" s="496">
        <v>7.5</v>
      </c>
      <c r="P1200" s="496">
        <v>8.1999999999999993</v>
      </c>
      <c r="Q1200" s="497">
        <v>0.82708333333333295</v>
      </c>
      <c r="R1200" s="496"/>
      <c r="S1200" s="514">
        <f t="shared" si="87"/>
        <v>-1.3000000000000007</v>
      </c>
      <c r="T1200" s="513" t="str">
        <f t="shared" si="83"/>
        <v/>
      </c>
      <c r="U1200" s="501">
        <f t="shared" si="88"/>
        <v>60</v>
      </c>
      <c r="V1200" s="503" t="str">
        <f t="shared" si="84"/>
        <v/>
      </c>
      <c r="W1200" s="514">
        <f t="shared" si="85"/>
        <v>8.1999999999999993</v>
      </c>
      <c r="X1200" s="628" t="str">
        <f t="shared" si="86"/>
        <v/>
      </c>
      <c r="AT1200" s="254"/>
      <c r="AV1200" s="216"/>
      <c r="AW1200" s="332"/>
      <c r="AY1200" s="255"/>
    </row>
    <row r="1201" spans="2:51" x14ac:dyDescent="0.25">
      <c r="B1201" s="332">
        <v>8.9</v>
      </c>
      <c r="C1201" s="332">
        <v>78</v>
      </c>
      <c r="D1201" s="332">
        <v>7.1</v>
      </c>
      <c r="E1201" s="332">
        <v>11.5</v>
      </c>
      <c r="F1201" s="332">
        <v>16.600000000000001</v>
      </c>
      <c r="G1201" s="332">
        <v>278</v>
      </c>
      <c r="H1201" s="332">
        <v>1006.9</v>
      </c>
      <c r="I1201" s="332">
        <v>0</v>
      </c>
      <c r="J1201" s="332">
        <v>0.7</v>
      </c>
      <c r="K1201" s="332">
        <v>3.5</v>
      </c>
      <c r="L1201" s="332">
        <v>31</v>
      </c>
      <c r="M1201" s="332">
        <v>81</v>
      </c>
      <c r="N1201" s="496">
        <v>173.3</v>
      </c>
      <c r="O1201" s="496">
        <v>7.4</v>
      </c>
      <c r="P1201" s="496">
        <v>8.1999999999999993</v>
      </c>
      <c r="Q1201" s="497">
        <v>0.82777777777777795</v>
      </c>
      <c r="R1201" s="496"/>
      <c r="S1201" s="514">
        <f t="shared" si="87"/>
        <v>-1.5</v>
      </c>
      <c r="T1201" s="513" t="str">
        <f t="shared" si="83"/>
        <v/>
      </c>
      <c r="U1201" s="501">
        <f t="shared" si="88"/>
        <v>60</v>
      </c>
      <c r="V1201" s="503" t="str">
        <f t="shared" si="84"/>
        <v/>
      </c>
      <c r="W1201" s="514">
        <f t="shared" si="85"/>
        <v>8.1999999999999993</v>
      </c>
      <c r="X1201" s="628" t="str">
        <f t="shared" si="86"/>
        <v/>
      </c>
      <c r="AT1201" s="254"/>
      <c r="AV1201" s="216"/>
      <c r="AW1201" s="332"/>
      <c r="AY1201" s="255"/>
    </row>
    <row r="1202" spans="2:51" x14ac:dyDescent="0.25">
      <c r="B1202" s="332">
        <v>9</v>
      </c>
      <c r="C1202" s="332">
        <v>78</v>
      </c>
      <c r="D1202" s="332">
        <v>7.8</v>
      </c>
      <c r="E1202" s="332">
        <v>8.3000000000000007</v>
      </c>
      <c r="F1202" s="332">
        <v>9.4</v>
      </c>
      <c r="G1202" s="332">
        <v>271</v>
      </c>
      <c r="H1202" s="332">
        <v>1006.9</v>
      </c>
      <c r="I1202" s="332">
        <v>0</v>
      </c>
      <c r="J1202" s="332">
        <v>0.7</v>
      </c>
      <c r="K1202" s="332">
        <v>3.5</v>
      </c>
      <c r="L1202" s="332">
        <v>31</v>
      </c>
      <c r="M1202" s="332">
        <v>81</v>
      </c>
      <c r="N1202" s="496">
        <v>173.3</v>
      </c>
      <c r="O1202" s="496">
        <v>7.5</v>
      </c>
      <c r="P1202" s="496">
        <v>8.3000000000000007</v>
      </c>
      <c r="Q1202" s="497">
        <v>0.82847222222222205</v>
      </c>
      <c r="R1202" s="496"/>
      <c r="S1202" s="514">
        <f t="shared" si="87"/>
        <v>-1.5</v>
      </c>
      <c r="T1202" s="513" t="str">
        <f t="shared" ref="T1202:T1265" si="89">IF(I1202&gt;4000,60,"")</f>
        <v/>
      </c>
      <c r="U1202" s="501">
        <f t="shared" si="88"/>
        <v>60</v>
      </c>
      <c r="V1202" s="503" t="str">
        <f t="shared" ref="V1202:V1265" si="90">IF(O1202&gt;B1202+2,60,"")</f>
        <v/>
      </c>
      <c r="W1202" s="514">
        <f t="shared" ref="W1202:W1265" si="91">MAX(O1202:P1202)</f>
        <v>8.3000000000000007</v>
      </c>
      <c r="X1202" s="628" t="str">
        <f t="shared" ref="X1202:X1265" si="92">IF(W1202&gt;B1202+3,60,"")</f>
        <v/>
      </c>
      <c r="AT1202" s="254"/>
      <c r="AV1202" s="216"/>
      <c r="AW1202" s="332"/>
      <c r="AY1202" s="255"/>
    </row>
    <row r="1203" spans="2:51" x14ac:dyDescent="0.25">
      <c r="B1203" s="332">
        <v>9</v>
      </c>
      <c r="C1203" s="332">
        <v>78</v>
      </c>
      <c r="D1203" s="332">
        <v>7.8</v>
      </c>
      <c r="E1203" s="332">
        <v>8.3000000000000007</v>
      </c>
      <c r="F1203" s="332">
        <v>9.4</v>
      </c>
      <c r="G1203" s="332">
        <v>300</v>
      </c>
      <c r="H1203" s="332">
        <v>1006.7</v>
      </c>
      <c r="I1203" s="332">
        <v>0</v>
      </c>
      <c r="J1203" s="332">
        <v>0.7</v>
      </c>
      <c r="K1203" s="332">
        <v>3.5</v>
      </c>
      <c r="L1203" s="332">
        <v>31</v>
      </c>
      <c r="M1203" s="332">
        <v>81</v>
      </c>
      <c r="N1203" s="496">
        <v>173.3</v>
      </c>
      <c r="O1203" s="496">
        <v>7.4</v>
      </c>
      <c r="P1203" s="496">
        <v>8.3000000000000007</v>
      </c>
      <c r="Q1203" s="497">
        <v>0.82916666666666705</v>
      </c>
      <c r="R1203" s="496"/>
      <c r="S1203" s="514">
        <f t="shared" si="87"/>
        <v>-1.5999999999999996</v>
      </c>
      <c r="T1203" s="513" t="str">
        <f t="shared" si="89"/>
        <v/>
      </c>
      <c r="U1203" s="501">
        <f t="shared" si="88"/>
        <v>60</v>
      </c>
      <c r="V1203" s="503" t="str">
        <f t="shared" si="90"/>
        <v/>
      </c>
      <c r="W1203" s="514">
        <f t="shared" si="91"/>
        <v>8.3000000000000007</v>
      </c>
      <c r="X1203" s="628" t="str">
        <f t="shared" si="92"/>
        <v/>
      </c>
      <c r="AT1203" s="254"/>
      <c r="AV1203" s="216"/>
      <c r="AW1203" s="332"/>
      <c r="AY1203" s="255"/>
    </row>
    <row r="1204" spans="2:51" x14ac:dyDescent="0.25">
      <c r="B1204" s="332">
        <v>9.1</v>
      </c>
      <c r="C1204" s="332">
        <v>79</v>
      </c>
      <c r="D1204" s="332">
        <v>9.1</v>
      </c>
      <c r="E1204" s="332">
        <v>2.9</v>
      </c>
      <c r="F1204" s="332">
        <v>5.4</v>
      </c>
      <c r="G1204" s="332">
        <v>58</v>
      </c>
      <c r="H1204" s="332">
        <v>1006.7</v>
      </c>
      <c r="I1204" s="332">
        <v>0</v>
      </c>
      <c r="J1204" s="332">
        <v>0.7</v>
      </c>
      <c r="K1204" s="332">
        <v>3.5</v>
      </c>
      <c r="L1204" s="332">
        <v>31</v>
      </c>
      <c r="M1204" s="332">
        <v>81</v>
      </c>
      <c r="N1204" s="496">
        <v>173.3</v>
      </c>
      <c r="O1204" s="496">
        <v>7.4</v>
      </c>
      <c r="P1204" s="496">
        <v>8.3000000000000007</v>
      </c>
      <c r="Q1204" s="497">
        <v>0.82986111111111105</v>
      </c>
      <c r="R1204" s="496"/>
      <c r="S1204" s="514">
        <f t="shared" si="87"/>
        <v>-1.6999999999999993</v>
      </c>
      <c r="T1204" s="513" t="str">
        <f t="shared" si="89"/>
        <v/>
      </c>
      <c r="U1204" s="501">
        <f t="shared" si="88"/>
        <v>60</v>
      </c>
      <c r="V1204" s="503" t="str">
        <f t="shared" si="90"/>
        <v/>
      </c>
      <c r="W1204" s="514">
        <f t="shared" si="91"/>
        <v>8.3000000000000007</v>
      </c>
      <c r="X1204" s="628" t="str">
        <f t="shared" si="92"/>
        <v/>
      </c>
      <c r="AT1204" s="254"/>
      <c r="AV1204" s="216"/>
      <c r="AW1204" s="332"/>
      <c r="AY1204" s="255"/>
    </row>
    <row r="1205" spans="2:51" x14ac:dyDescent="0.25">
      <c r="B1205" s="332">
        <v>9.1</v>
      </c>
      <c r="C1205" s="332">
        <v>78</v>
      </c>
      <c r="D1205" s="332">
        <v>7.6</v>
      </c>
      <c r="E1205" s="332">
        <v>10.1</v>
      </c>
      <c r="F1205" s="332">
        <v>16.600000000000001</v>
      </c>
      <c r="G1205" s="332">
        <v>276</v>
      </c>
      <c r="H1205" s="332">
        <v>1006.6</v>
      </c>
      <c r="I1205" s="332">
        <v>0</v>
      </c>
      <c r="J1205" s="332">
        <v>0.7</v>
      </c>
      <c r="K1205" s="332">
        <v>3.5</v>
      </c>
      <c r="L1205" s="332">
        <v>31</v>
      </c>
      <c r="M1205" s="332">
        <v>81</v>
      </c>
      <c r="N1205" s="496">
        <v>173.3</v>
      </c>
      <c r="O1205" s="496">
        <v>7.4</v>
      </c>
      <c r="P1205" s="496">
        <v>8.4</v>
      </c>
      <c r="Q1205" s="497">
        <v>0.83055555555555605</v>
      </c>
      <c r="R1205" s="496"/>
      <c r="S1205" s="514">
        <f t="shared" si="87"/>
        <v>-1.6999999999999993</v>
      </c>
      <c r="T1205" s="513" t="str">
        <f t="shared" si="89"/>
        <v/>
      </c>
      <c r="U1205" s="501">
        <f t="shared" si="88"/>
        <v>60</v>
      </c>
      <c r="V1205" s="503" t="str">
        <f t="shared" si="90"/>
        <v/>
      </c>
      <c r="W1205" s="514">
        <f t="shared" si="91"/>
        <v>8.4</v>
      </c>
      <c r="X1205" s="628" t="str">
        <f t="shared" si="92"/>
        <v/>
      </c>
      <c r="AT1205" s="254"/>
      <c r="AV1205" s="216"/>
      <c r="AW1205" s="332"/>
      <c r="AY1205" s="255"/>
    </row>
    <row r="1206" spans="2:51" x14ac:dyDescent="0.25">
      <c r="B1206" s="332">
        <v>9.1</v>
      </c>
      <c r="C1206" s="332">
        <v>78</v>
      </c>
      <c r="D1206" s="332">
        <v>7.4</v>
      </c>
      <c r="E1206" s="332">
        <v>10.8</v>
      </c>
      <c r="F1206" s="332">
        <v>14.8</v>
      </c>
      <c r="G1206" s="332">
        <v>283</v>
      </c>
      <c r="H1206" s="332">
        <v>1006.9</v>
      </c>
      <c r="I1206" s="332">
        <v>0</v>
      </c>
      <c r="J1206" s="332">
        <v>0.7</v>
      </c>
      <c r="K1206" s="332">
        <v>3.5</v>
      </c>
      <c r="L1206" s="332">
        <v>31</v>
      </c>
      <c r="M1206" s="332">
        <v>81</v>
      </c>
      <c r="N1206" s="496">
        <v>173.3</v>
      </c>
      <c r="O1206" s="496">
        <v>7.5</v>
      </c>
      <c r="P1206" s="496">
        <v>8.4</v>
      </c>
      <c r="Q1206" s="497">
        <v>0.83125000000000004</v>
      </c>
      <c r="R1206" s="496"/>
      <c r="S1206" s="514">
        <f t="shared" si="87"/>
        <v>-1.5999999999999996</v>
      </c>
      <c r="T1206" s="513" t="str">
        <f t="shared" si="89"/>
        <v/>
      </c>
      <c r="U1206" s="501">
        <f t="shared" si="88"/>
        <v>60</v>
      </c>
      <c r="V1206" s="503" t="str">
        <f t="shared" si="90"/>
        <v/>
      </c>
      <c r="W1206" s="514">
        <f t="shared" si="91"/>
        <v>8.4</v>
      </c>
      <c r="X1206" s="628" t="str">
        <f t="shared" si="92"/>
        <v/>
      </c>
      <c r="AT1206" s="254"/>
      <c r="AV1206" s="216"/>
      <c r="AW1206" s="332"/>
      <c r="AY1206" s="255"/>
    </row>
    <row r="1207" spans="2:51" x14ac:dyDescent="0.25">
      <c r="B1207" s="332">
        <v>9.1</v>
      </c>
      <c r="C1207" s="332">
        <v>78</v>
      </c>
      <c r="D1207" s="332">
        <v>7.8</v>
      </c>
      <c r="E1207" s="332">
        <v>8.6</v>
      </c>
      <c r="F1207" s="332">
        <v>9.4</v>
      </c>
      <c r="G1207" s="332">
        <v>310</v>
      </c>
      <c r="H1207" s="332">
        <v>1006.6</v>
      </c>
      <c r="I1207" s="332">
        <v>0</v>
      </c>
      <c r="J1207" s="332">
        <v>0.7</v>
      </c>
      <c r="K1207" s="332">
        <v>3.5</v>
      </c>
      <c r="L1207" s="332">
        <v>31</v>
      </c>
      <c r="M1207" s="332">
        <v>81</v>
      </c>
      <c r="N1207" s="496">
        <v>173.3</v>
      </c>
      <c r="O1207" s="496">
        <v>7.5</v>
      </c>
      <c r="P1207" s="496">
        <v>8.4</v>
      </c>
      <c r="Q1207" s="497">
        <v>0.83194444444444404</v>
      </c>
      <c r="R1207" s="496"/>
      <c r="S1207" s="514">
        <f t="shared" si="87"/>
        <v>-1.5999999999999996</v>
      </c>
      <c r="T1207" s="513" t="str">
        <f t="shared" si="89"/>
        <v/>
      </c>
      <c r="U1207" s="501">
        <f t="shared" si="88"/>
        <v>60</v>
      </c>
      <c r="V1207" s="503" t="str">
        <f t="shared" si="90"/>
        <v/>
      </c>
      <c r="W1207" s="514">
        <f t="shared" si="91"/>
        <v>8.4</v>
      </c>
      <c r="X1207" s="628" t="str">
        <f t="shared" si="92"/>
        <v/>
      </c>
      <c r="AT1207" s="254"/>
      <c r="AV1207" s="216"/>
      <c r="AW1207" s="332"/>
      <c r="AY1207" s="255"/>
    </row>
    <row r="1208" spans="2:51" x14ac:dyDescent="0.25">
      <c r="B1208" s="332">
        <v>9.1999999999999993</v>
      </c>
      <c r="C1208" s="332">
        <v>78</v>
      </c>
      <c r="D1208" s="332">
        <v>8.4</v>
      </c>
      <c r="E1208" s="332">
        <v>6.5</v>
      </c>
      <c r="F1208" s="332">
        <v>13</v>
      </c>
      <c r="G1208" s="332">
        <v>219</v>
      </c>
      <c r="H1208" s="332">
        <v>1006.8</v>
      </c>
      <c r="I1208" s="332">
        <v>0</v>
      </c>
      <c r="J1208" s="332">
        <v>0.7</v>
      </c>
      <c r="K1208" s="332">
        <v>3.5</v>
      </c>
      <c r="L1208" s="332">
        <v>31</v>
      </c>
      <c r="M1208" s="332">
        <v>81</v>
      </c>
      <c r="N1208" s="496">
        <v>173.3</v>
      </c>
      <c r="O1208" s="496">
        <v>7.5</v>
      </c>
      <c r="P1208" s="496">
        <v>8.5</v>
      </c>
      <c r="Q1208" s="497">
        <v>0.83263888888888904</v>
      </c>
      <c r="R1208" s="496"/>
      <c r="S1208" s="514">
        <f t="shared" si="87"/>
        <v>-1.6999999999999993</v>
      </c>
      <c r="T1208" s="513" t="str">
        <f t="shared" si="89"/>
        <v/>
      </c>
      <c r="U1208" s="501">
        <f t="shared" si="88"/>
        <v>60</v>
      </c>
      <c r="V1208" s="503" t="str">
        <f t="shared" si="90"/>
        <v/>
      </c>
      <c r="W1208" s="514">
        <f t="shared" si="91"/>
        <v>8.5</v>
      </c>
      <c r="X1208" s="628" t="str">
        <f t="shared" si="92"/>
        <v/>
      </c>
      <c r="AT1208" s="254"/>
      <c r="AV1208" s="216"/>
      <c r="AW1208" s="332"/>
      <c r="AY1208" s="255"/>
    </row>
    <row r="1209" spans="2:51" x14ac:dyDescent="0.25">
      <c r="B1209" s="332">
        <v>9.1999999999999993</v>
      </c>
      <c r="C1209" s="332">
        <v>78</v>
      </c>
      <c r="D1209" s="332">
        <v>7.2</v>
      </c>
      <c r="E1209" s="332">
        <v>13</v>
      </c>
      <c r="F1209" s="332">
        <v>20.2</v>
      </c>
      <c r="G1209" s="332">
        <v>296</v>
      </c>
      <c r="H1209" s="332">
        <v>1006.9</v>
      </c>
      <c r="I1209" s="332">
        <v>0</v>
      </c>
      <c r="J1209" s="332">
        <v>0.7</v>
      </c>
      <c r="K1209" s="332">
        <v>3.5</v>
      </c>
      <c r="L1209" s="332">
        <v>31</v>
      </c>
      <c r="M1209" s="332">
        <v>81</v>
      </c>
      <c r="N1209" s="496">
        <v>173.3</v>
      </c>
      <c r="O1209" s="496">
        <v>7.5</v>
      </c>
      <c r="P1209" s="496">
        <v>8.5</v>
      </c>
      <c r="Q1209" s="497">
        <v>0.83333333333333304</v>
      </c>
      <c r="R1209" s="496"/>
      <c r="S1209" s="514">
        <f t="shared" si="87"/>
        <v>-1.6999999999999993</v>
      </c>
      <c r="T1209" s="513" t="str">
        <f t="shared" si="89"/>
        <v/>
      </c>
      <c r="U1209" s="501">
        <f t="shared" si="88"/>
        <v>60</v>
      </c>
      <c r="V1209" s="503" t="str">
        <f t="shared" si="90"/>
        <v/>
      </c>
      <c r="W1209" s="514">
        <f t="shared" si="91"/>
        <v>8.5</v>
      </c>
      <c r="X1209" s="628" t="str">
        <f t="shared" si="92"/>
        <v/>
      </c>
      <c r="AT1209" s="254"/>
      <c r="AV1209" s="216"/>
      <c r="AW1209" s="332"/>
      <c r="AY1209" s="255"/>
    </row>
    <row r="1210" spans="2:51" x14ac:dyDescent="0.25">
      <c r="B1210" s="332">
        <v>9.1999999999999993</v>
      </c>
      <c r="C1210" s="332">
        <v>77</v>
      </c>
      <c r="D1210" s="332">
        <v>7.8</v>
      </c>
      <c r="E1210" s="332">
        <v>9.4</v>
      </c>
      <c r="F1210" s="332">
        <v>13</v>
      </c>
      <c r="G1210" s="332">
        <v>246</v>
      </c>
      <c r="H1210" s="332">
        <v>1007</v>
      </c>
      <c r="I1210" s="332">
        <v>0</v>
      </c>
      <c r="J1210" s="332">
        <v>0.7</v>
      </c>
      <c r="K1210" s="332">
        <v>3.5</v>
      </c>
      <c r="L1210" s="332">
        <v>31</v>
      </c>
      <c r="M1210" s="332">
        <v>81</v>
      </c>
      <c r="N1210" s="496">
        <v>173.3</v>
      </c>
      <c r="O1210" s="496">
        <v>7.6</v>
      </c>
      <c r="P1210" s="496">
        <v>8.5</v>
      </c>
      <c r="Q1210" s="497">
        <v>0.83402777777777803</v>
      </c>
      <c r="R1210" s="496"/>
      <c r="S1210" s="514">
        <f t="shared" si="87"/>
        <v>-1.5999999999999996</v>
      </c>
      <c r="T1210" s="513" t="str">
        <f t="shared" si="89"/>
        <v/>
      </c>
      <c r="U1210" s="501">
        <f t="shared" si="88"/>
        <v>60</v>
      </c>
      <c r="V1210" s="503" t="str">
        <f t="shared" si="90"/>
        <v/>
      </c>
      <c r="W1210" s="514">
        <f t="shared" si="91"/>
        <v>8.5</v>
      </c>
      <c r="X1210" s="628" t="str">
        <f t="shared" si="92"/>
        <v/>
      </c>
      <c r="AT1210" s="254"/>
      <c r="AV1210" s="216"/>
      <c r="AW1210" s="332"/>
      <c r="AY1210" s="255"/>
    </row>
    <row r="1211" spans="2:51" x14ac:dyDescent="0.25">
      <c r="B1211" s="332">
        <v>9.1999999999999993</v>
      </c>
      <c r="C1211" s="332">
        <v>77</v>
      </c>
      <c r="D1211" s="332">
        <v>7.7</v>
      </c>
      <c r="E1211" s="332">
        <v>9.6999999999999993</v>
      </c>
      <c r="F1211" s="332">
        <v>11.2</v>
      </c>
      <c r="G1211" s="332">
        <v>255</v>
      </c>
      <c r="H1211" s="332">
        <v>1006.9</v>
      </c>
      <c r="I1211" s="332">
        <v>0</v>
      </c>
      <c r="J1211" s="332">
        <v>0.7</v>
      </c>
      <c r="K1211" s="332">
        <v>3.5</v>
      </c>
      <c r="L1211" s="332">
        <v>31</v>
      </c>
      <c r="M1211" s="332">
        <v>81</v>
      </c>
      <c r="N1211" s="496">
        <v>173.3</v>
      </c>
      <c r="O1211" s="496">
        <v>7.6</v>
      </c>
      <c r="P1211" s="496">
        <v>8.6</v>
      </c>
      <c r="Q1211" s="497">
        <v>0.83472222222222203</v>
      </c>
      <c r="R1211" s="496"/>
      <c r="S1211" s="514">
        <f t="shared" si="87"/>
        <v>-1.5999999999999996</v>
      </c>
      <c r="T1211" s="513" t="str">
        <f t="shared" si="89"/>
        <v/>
      </c>
      <c r="U1211" s="501">
        <f t="shared" si="88"/>
        <v>60</v>
      </c>
      <c r="V1211" s="503" t="str">
        <f t="shared" si="90"/>
        <v/>
      </c>
      <c r="W1211" s="514">
        <f t="shared" si="91"/>
        <v>8.6</v>
      </c>
      <c r="X1211" s="628" t="str">
        <f t="shared" si="92"/>
        <v/>
      </c>
      <c r="AT1211" s="254"/>
      <c r="AV1211" s="216"/>
      <c r="AW1211" s="332"/>
      <c r="AY1211" s="255"/>
    </row>
    <row r="1212" spans="2:51" x14ac:dyDescent="0.25">
      <c r="B1212" s="332">
        <v>9.3000000000000007</v>
      </c>
      <c r="C1212" s="332">
        <v>77</v>
      </c>
      <c r="D1212" s="332">
        <v>8</v>
      </c>
      <c r="E1212" s="332">
        <v>8.6</v>
      </c>
      <c r="F1212" s="332">
        <v>11.2</v>
      </c>
      <c r="G1212" s="332">
        <v>252</v>
      </c>
      <c r="H1212" s="332">
        <v>1006.8</v>
      </c>
      <c r="I1212" s="332">
        <v>0</v>
      </c>
      <c r="J1212" s="332">
        <v>0.7</v>
      </c>
      <c r="K1212" s="332">
        <v>3.5</v>
      </c>
      <c r="L1212" s="332">
        <v>31</v>
      </c>
      <c r="M1212" s="332">
        <v>81</v>
      </c>
      <c r="N1212" s="496">
        <v>173.3</v>
      </c>
      <c r="O1212" s="496">
        <v>7.6</v>
      </c>
      <c r="P1212" s="496">
        <v>8.6</v>
      </c>
      <c r="Q1212" s="497">
        <v>0.83541666666666703</v>
      </c>
      <c r="R1212" s="496"/>
      <c r="S1212" s="514">
        <f t="shared" si="87"/>
        <v>-1.7000000000000011</v>
      </c>
      <c r="T1212" s="513" t="str">
        <f t="shared" si="89"/>
        <v/>
      </c>
      <c r="U1212" s="501">
        <f t="shared" si="88"/>
        <v>60</v>
      </c>
      <c r="V1212" s="503" t="str">
        <f t="shared" si="90"/>
        <v/>
      </c>
      <c r="W1212" s="514">
        <f t="shared" si="91"/>
        <v>8.6</v>
      </c>
      <c r="X1212" s="628" t="str">
        <f t="shared" si="92"/>
        <v/>
      </c>
      <c r="AT1212" s="254"/>
      <c r="AV1212" s="216"/>
      <c r="AW1212" s="332"/>
      <c r="AY1212" s="255"/>
    </row>
    <row r="1213" spans="2:51" x14ac:dyDescent="0.25">
      <c r="B1213" s="332">
        <v>9.3000000000000007</v>
      </c>
      <c r="C1213" s="332">
        <v>78</v>
      </c>
      <c r="D1213" s="332">
        <v>7.6</v>
      </c>
      <c r="E1213" s="332">
        <v>10.8</v>
      </c>
      <c r="F1213" s="332">
        <v>13</v>
      </c>
      <c r="G1213" s="332">
        <v>292</v>
      </c>
      <c r="H1213" s="332">
        <v>1007</v>
      </c>
      <c r="I1213" s="332">
        <v>0</v>
      </c>
      <c r="J1213" s="332">
        <v>0.7</v>
      </c>
      <c r="K1213" s="332">
        <v>3.5</v>
      </c>
      <c r="L1213" s="332">
        <v>31</v>
      </c>
      <c r="M1213" s="332">
        <v>81</v>
      </c>
      <c r="N1213" s="496">
        <v>173.3</v>
      </c>
      <c r="O1213" s="496">
        <v>7.6</v>
      </c>
      <c r="P1213" s="496">
        <v>8.6</v>
      </c>
      <c r="Q1213" s="497">
        <v>0.83611111111111103</v>
      </c>
      <c r="R1213" s="496"/>
      <c r="S1213" s="514">
        <f t="shared" si="87"/>
        <v>-1.7000000000000011</v>
      </c>
      <c r="T1213" s="513" t="str">
        <f t="shared" si="89"/>
        <v/>
      </c>
      <c r="U1213" s="501">
        <f t="shared" si="88"/>
        <v>60</v>
      </c>
      <c r="V1213" s="503" t="str">
        <f t="shared" si="90"/>
        <v/>
      </c>
      <c r="W1213" s="514">
        <f t="shared" si="91"/>
        <v>8.6</v>
      </c>
      <c r="X1213" s="628" t="str">
        <f t="shared" si="92"/>
        <v/>
      </c>
      <c r="AT1213" s="254"/>
      <c r="AV1213" s="216"/>
      <c r="AW1213" s="332"/>
      <c r="AY1213" s="255"/>
    </row>
    <row r="1214" spans="2:51" x14ac:dyDescent="0.25">
      <c r="B1214" s="332">
        <v>9.3000000000000007</v>
      </c>
      <c r="C1214" s="332">
        <v>78</v>
      </c>
      <c r="D1214" s="332">
        <v>7.5</v>
      </c>
      <c r="E1214" s="332">
        <v>11.5</v>
      </c>
      <c r="F1214" s="332">
        <v>14.8</v>
      </c>
      <c r="G1214" s="332">
        <v>277</v>
      </c>
      <c r="H1214" s="332">
        <v>1006.8</v>
      </c>
      <c r="I1214" s="332">
        <v>0</v>
      </c>
      <c r="J1214" s="332">
        <v>0.7</v>
      </c>
      <c r="K1214" s="332">
        <v>3.5</v>
      </c>
      <c r="L1214" s="332">
        <v>31</v>
      </c>
      <c r="M1214" s="332">
        <v>81</v>
      </c>
      <c r="N1214" s="496">
        <v>173.3</v>
      </c>
      <c r="O1214" s="496">
        <v>7.7</v>
      </c>
      <c r="P1214" s="496">
        <v>8.6999999999999993</v>
      </c>
      <c r="Q1214" s="497">
        <v>0.83680555555555602</v>
      </c>
      <c r="R1214" s="496"/>
      <c r="S1214" s="514">
        <f t="shared" si="87"/>
        <v>-1.6000000000000005</v>
      </c>
      <c r="T1214" s="513" t="str">
        <f t="shared" si="89"/>
        <v/>
      </c>
      <c r="U1214" s="501">
        <f t="shared" si="88"/>
        <v>60</v>
      </c>
      <c r="V1214" s="503" t="str">
        <f t="shared" si="90"/>
        <v/>
      </c>
      <c r="W1214" s="514">
        <f t="shared" si="91"/>
        <v>8.6999999999999993</v>
      </c>
      <c r="X1214" s="628" t="str">
        <f t="shared" si="92"/>
        <v/>
      </c>
      <c r="AT1214" s="254"/>
      <c r="AV1214" s="216"/>
      <c r="AW1214" s="332"/>
      <c r="AY1214" s="255"/>
    </row>
    <row r="1215" spans="2:51" x14ac:dyDescent="0.25">
      <c r="B1215" s="332">
        <v>9.3000000000000007</v>
      </c>
      <c r="C1215" s="332">
        <v>78</v>
      </c>
      <c r="D1215" s="332">
        <v>7.6</v>
      </c>
      <c r="E1215" s="332">
        <v>11.2</v>
      </c>
      <c r="F1215" s="332">
        <v>14.8</v>
      </c>
      <c r="G1215" s="332">
        <v>263</v>
      </c>
      <c r="H1215" s="332">
        <v>1006.7</v>
      </c>
      <c r="I1215" s="332">
        <v>0</v>
      </c>
      <c r="J1215" s="332">
        <v>0.7</v>
      </c>
      <c r="K1215" s="332">
        <v>3.5</v>
      </c>
      <c r="L1215" s="332">
        <v>31</v>
      </c>
      <c r="M1215" s="332">
        <v>81</v>
      </c>
      <c r="N1215" s="496">
        <v>173.3</v>
      </c>
      <c r="O1215" s="496">
        <v>7.7</v>
      </c>
      <c r="P1215" s="496">
        <v>8.6999999999999993</v>
      </c>
      <c r="Q1215" s="497">
        <v>0.83750000000000002</v>
      </c>
      <c r="R1215" s="496"/>
      <c r="S1215" s="514">
        <f t="shared" si="87"/>
        <v>-1.6000000000000005</v>
      </c>
      <c r="T1215" s="513" t="str">
        <f t="shared" si="89"/>
        <v/>
      </c>
      <c r="U1215" s="501">
        <f t="shared" si="88"/>
        <v>60</v>
      </c>
      <c r="V1215" s="503" t="str">
        <f t="shared" si="90"/>
        <v/>
      </c>
      <c r="W1215" s="514">
        <f t="shared" si="91"/>
        <v>8.6999999999999993</v>
      </c>
      <c r="X1215" s="628" t="str">
        <f t="shared" si="92"/>
        <v/>
      </c>
      <c r="AT1215" s="254"/>
      <c r="AV1215" s="216"/>
      <c r="AW1215" s="332"/>
      <c r="AY1215" s="255"/>
    </row>
    <row r="1216" spans="2:51" x14ac:dyDescent="0.25">
      <c r="B1216" s="332">
        <v>9.4</v>
      </c>
      <c r="C1216" s="332">
        <v>78</v>
      </c>
      <c r="D1216" s="332">
        <v>8</v>
      </c>
      <c r="E1216" s="332">
        <v>9.4</v>
      </c>
      <c r="F1216" s="332">
        <v>13</v>
      </c>
      <c r="G1216" s="332">
        <v>258</v>
      </c>
      <c r="H1216" s="332">
        <v>1007</v>
      </c>
      <c r="I1216" s="332">
        <v>0</v>
      </c>
      <c r="J1216" s="332">
        <v>0.7</v>
      </c>
      <c r="K1216" s="332">
        <v>3.5</v>
      </c>
      <c r="L1216" s="332">
        <v>31</v>
      </c>
      <c r="M1216" s="332">
        <v>81</v>
      </c>
      <c r="N1216" s="496">
        <v>173.3</v>
      </c>
      <c r="O1216" s="496">
        <v>7.7</v>
      </c>
      <c r="P1216" s="496">
        <v>8.6999999999999993</v>
      </c>
      <c r="Q1216" s="497">
        <v>0.83819444444444402</v>
      </c>
      <c r="R1216" s="496"/>
      <c r="S1216" s="514">
        <f t="shared" si="87"/>
        <v>-1.7000000000000002</v>
      </c>
      <c r="T1216" s="513" t="str">
        <f t="shared" si="89"/>
        <v/>
      </c>
      <c r="U1216" s="501">
        <f t="shared" si="88"/>
        <v>60</v>
      </c>
      <c r="V1216" s="503" t="str">
        <f t="shared" si="90"/>
        <v/>
      </c>
      <c r="W1216" s="514">
        <f t="shared" si="91"/>
        <v>8.6999999999999993</v>
      </c>
      <c r="X1216" s="628" t="str">
        <f t="shared" si="92"/>
        <v/>
      </c>
      <c r="AT1216" s="254"/>
      <c r="AV1216" s="216"/>
      <c r="AW1216" s="332"/>
      <c r="AY1216" s="255"/>
    </row>
    <row r="1217" spans="2:51" x14ac:dyDescent="0.25">
      <c r="B1217" s="332">
        <v>9.4</v>
      </c>
      <c r="C1217" s="332">
        <v>78</v>
      </c>
      <c r="D1217" s="332">
        <v>9.4</v>
      </c>
      <c r="E1217" s="332">
        <v>4.7</v>
      </c>
      <c r="F1217" s="332">
        <v>7.2</v>
      </c>
      <c r="G1217" s="332">
        <v>265</v>
      </c>
      <c r="H1217" s="332">
        <v>1006.9</v>
      </c>
      <c r="I1217" s="332">
        <v>0</v>
      </c>
      <c r="J1217" s="332">
        <v>0.7</v>
      </c>
      <c r="K1217" s="332">
        <v>3.5</v>
      </c>
      <c r="L1217" s="332">
        <v>31</v>
      </c>
      <c r="M1217" s="332">
        <v>81</v>
      </c>
      <c r="N1217" s="496">
        <v>173.3</v>
      </c>
      <c r="O1217" s="496">
        <v>7.8</v>
      </c>
      <c r="P1217" s="496">
        <v>8.8000000000000007</v>
      </c>
      <c r="Q1217" s="497">
        <v>0.83888888888888902</v>
      </c>
      <c r="R1217" s="496"/>
      <c r="S1217" s="514">
        <f t="shared" si="87"/>
        <v>-1.6000000000000005</v>
      </c>
      <c r="T1217" s="513" t="str">
        <f t="shared" si="89"/>
        <v/>
      </c>
      <c r="U1217" s="501">
        <f t="shared" si="88"/>
        <v>60</v>
      </c>
      <c r="V1217" s="503" t="str">
        <f t="shared" si="90"/>
        <v/>
      </c>
      <c r="W1217" s="514">
        <f t="shared" si="91"/>
        <v>8.8000000000000007</v>
      </c>
      <c r="X1217" s="628" t="str">
        <f t="shared" si="92"/>
        <v/>
      </c>
      <c r="AT1217" s="254"/>
      <c r="AV1217" s="216"/>
      <c r="AW1217" s="332"/>
      <c r="AY1217" s="255"/>
    </row>
    <row r="1218" spans="2:51" x14ac:dyDescent="0.25">
      <c r="B1218" s="332">
        <v>9.4</v>
      </c>
      <c r="C1218" s="332">
        <v>79</v>
      </c>
      <c r="D1218" s="332">
        <v>9.1</v>
      </c>
      <c r="E1218" s="332">
        <v>5</v>
      </c>
      <c r="F1218" s="332">
        <v>7.2</v>
      </c>
      <c r="G1218" s="332">
        <v>325</v>
      </c>
      <c r="H1218" s="332">
        <v>1007.2</v>
      </c>
      <c r="I1218" s="332">
        <v>0</v>
      </c>
      <c r="J1218" s="332">
        <v>0.7</v>
      </c>
      <c r="K1218" s="332">
        <v>3.5</v>
      </c>
      <c r="L1218" s="332">
        <v>31</v>
      </c>
      <c r="M1218" s="332">
        <v>81</v>
      </c>
      <c r="N1218" s="496">
        <v>173.3</v>
      </c>
      <c r="O1218" s="496">
        <v>7.8</v>
      </c>
      <c r="P1218" s="496">
        <v>8.8000000000000007</v>
      </c>
      <c r="Q1218" s="497">
        <v>0.83958333333333302</v>
      </c>
      <c r="R1218" s="496"/>
      <c r="S1218" s="514">
        <f t="shared" si="87"/>
        <v>-1.6000000000000005</v>
      </c>
      <c r="T1218" s="513" t="str">
        <f t="shared" si="89"/>
        <v/>
      </c>
      <c r="U1218" s="501">
        <f t="shared" si="88"/>
        <v>60</v>
      </c>
      <c r="V1218" s="503" t="str">
        <f t="shared" si="90"/>
        <v/>
      </c>
      <c r="W1218" s="514">
        <f t="shared" si="91"/>
        <v>8.8000000000000007</v>
      </c>
      <c r="X1218" s="628" t="str">
        <f t="shared" si="92"/>
        <v/>
      </c>
      <c r="AT1218" s="254"/>
      <c r="AV1218" s="216"/>
      <c r="AW1218" s="332"/>
      <c r="AY1218" s="255"/>
    </row>
    <row r="1219" spans="2:51" x14ac:dyDescent="0.25">
      <c r="B1219" s="332">
        <v>9.4</v>
      </c>
      <c r="C1219" s="332">
        <v>79</v>
      </c>
      <c r="D1219" s="332">
        <v>8.4</v>
      </c>
      <c r="E1219" s="332">
        <v>7.6</v>
      </c>
      <c r="F1219" s="332">
        <v>9.4</v>
      </c>
      <c r="G1219" s="332">
        <v>258</v>
      </c>
      <c r="H1219" s="332">
        <v>1006.9</v>
      </c>
      <c r="I1219" s="332">
        <v>0</v>
      </c>
      <c r="J1219" s="332">
        <v>0.7</v>
      </c>
      <c r="K1219" s="332">
        <v>3.5</v>
      </c>
      <c r="L1219" s="332">
        <v>31</v>
      </c>
      <c r="M1219" s="332">
        <v>81</v>
      </c>
      <c r="N1219" s="496">
        <v>173.3</v>
      </c>
      <c r="O1219" s="496">
        <v>7.8</v>
      </c>
      <c r="P1219" s="496">
        <v>8.8000000000000007</v>
      </c>
      <c r="Q1219" s="497">
        <v>0.84027777777777801</v>
      </c>
      <c r="R1219" s="496"/>
      <c r="S1219" s="514">
        <f t="shared" si="87"/>
        <v>-1.6000000000000005</v>
      </c>
      <c r="T1219" s="513" t="str">
        <f t="shared" si="89"/>
        <v/>
      </c>
      <c r="U1219" s="501">
        <f t="shared" si="88"/>
        <v>60</v>
      </c>
      <c r="V1219" s="503" t="str">
        <f t="shared" si="90"/>
        <v/>
      </c>
      <c r="W1219" s="514">
        <f t="shared" si="91"/>
        <v>8.8000000000000007</v>
      </c>
      <c r="X1219" s="628" t="str">
        <f t="shared" si="92"/>
        <v/>
      </c>
      <c r="AT1219" s="254"/>
      <c r="AV1219" s="216"/>
      <c r="AW1219" s="332"/>
      <c r="AY1219" s="255"/>
    </row>
    <row r="1220" spans="2:51" x14ac:dyDescent="0.25">
      <c r="B1220" s="332">
        <v>9.4</v>
      </c>
      <c r="C1220" s="332">
        <v>79</v>
      </c>
      <c r="D1220" s="332">
        <v>8</v>
      </c>
      <c r="E1220" s="332">
        <v>9.6999999999999993</v>
      </c>
      <c r="F1220" s="332">
        <v>11.2</v>
      </c>
      <c r="G1220" s="332">
        <v>214</v>
      </c>
      <c r="H1220" s="332">
        <v>1006.9</v>
      </c>
      <c r="I1220" s="332">
        <v>0</v>
      </c>
      <c r="J1220" s="332">
        <v>0.7</v>
      </c>
      <c r="K1220" s="332">
        <v>3.5</v>
      </c>
      <c r="L1220" s="332">
        <v>31</v>
      </c>
      <c r="M1220" s="332">
        <v>81</v>
      </c>
      <c r="N1220" s="496">
        <v>173.3</v>
      </c>
      <c r="O1220" s="496">
        <v>7.8</v>
      </c>
      <c r="P1220" s="496">
        <v>8.8000000000000007</v>
      </c>
      <c r="Q1220" s="497">
        <v>0.84097222222222201</v>
      </c>
      <c r="R1220" s="496"/>
      <c r="S1220" s="514">
        <f t="shared" si="87"/>
        <v>-1.6000000000000005</v>
      </c>
      <c r="T1220" s="513" t="str">
        <f t="shared" si="89"/>
        <v/>
      </c>
      <c r="U1220" s="501">
        <f t="shared" si="88"/>
        <v>60</v>
      </c>
      <c r="V1220" s="503" t="str">
        <f t="shared" si="90"/>
        <v/>
      </c>
      <c r="W1220" s="514">
        <f t="shared" si="91"/>
        <v>8.8000000000000007</v>
      </c>
      <c r="X1220" s="628" t="str">
        <f t="shared" si="92"/>
        <v/>
      </c>
      <c r="AT1220" s="254"/>
      <c r="AV1220" s="216"/>
      <c r="AW1220" s="332"/>
      <c r="AY1220" s="255"/>
    </row>
    <row r="1221" spans="2:51" x14ac:dyDescent="0.25">
      <c r="B1221" s="332">
        <v>9.5</v>
      </c>
      <c r="C1221" s="332">
        <v>79</v>
      </c>
      <c r="D1221" s="332">
        <v>8.6999999999999993</v>
      </c>
      <c r="E1221" s="332">
        <v>6.5</v>
      </c>
      <c r="F1221" s="332">
        <v>11.2</v>
      </c>
      <c r="G1221" s="332">
        <v>330</v>
      </c>
      <c r="H1221" s="332">
        <v>1006.9</v>
      </c>
      <c r="I1221" s="332">
        <v>0</v>
      </c>
      <c r="J1221" s="332">
        <v>0.7</v>
      </c>
      <c r="K1221" s="332">
        <v>3.5</v>
      </c>
      <c r="L1221" s="332">
        <v>31</v>
      </c>
      <c r="M1221" s="332">
        <v>81</v>
      </c>
      <c r="N1221" s="496">
        <v>173.3</v>
      </c>
      <c r="O1221" s="496">
        <v>7.9</v>
      </c>
      <c r="P1221" s="496">
        <v>8.9</v>
      </c>
      <c r="Q1221" s="497">
        <v>0.84166666666666701</v>
      </c>
      <c r="R1221" s="496"/>
      <c r="S1221" s="514">
        <f t="shared" si="87"/>
        <v>-1.5999999999999996</v>
      </c>
      <c r="T1221" s="513" t="str">
        <f t="shared" si="89"/>
        <v/>
      </c>
      <c r="U1221" s="501">
        <f t="shared" si="88"/>
        <v>60</v>
      </c>
      <c r="V1221" s="503" t="str">
        <f t="shared" si="90"/>
        <v/>
      </c>
      <c r="W1221" s="514">
        <f t="shared" si="91"/>
        <v>8.9</v>
      </c>
      <c r="X1221" s="628" t="str">
        <f t="shared" si="92"/>
        <v/>
      </c>
      <c r="AT1221" s="254"/>
      <c r="AV1221" s="216"/>
      <c r="AW1221" s="332"/>
      <c r="AY1221" s="255"/>
    </row>
    <row r="1222" spans="2:51" x14ac:dyDescent="0.25">
      <c r="B1222" s="332">
        <v>9.5</v>
      </c>
      <c r="C1222" s="332">
        <v>79</v>
      </c>
      <c r="D1222" s="332">
        <v>8.1</v>
      </c>
      <c r="E1222" s="332">
        <v>9.6999999999999993</v>
      </c>
      <c r="F1222" s="332">
        <v>13</v>
      </c>
      <c r="G1222" s="332">
        <v>293</v>
      </c>
      <c r="H1222" s="332">
        <v>1006.9</v>
      </c>
      <c r="I1222" s="332">
        <v>0</v>
      </c>
      <c r="J1222" s="332">
        <v>0.7</v>
      </c>
      <c r="K1222" s="332">
        <v>3.5</v>
      </c>
      <c r="L1222" s="332">
        <v>31</v>
      </c>
      <c r="M1222" s="332">
        <v>81</v>
      </c>
      <c r="N1222" s="496">
        <v>173.3</v>
      </c>
      <c r="O1222" s="496">
        <v>7.9</v>
      </c>
      <c r="P1222" s="496">
        <v>8.9</v>
      </c>
      <c r="Q1222" s="497">
        <v>0.84236111111111101</v>
      </c>
      <c r="R1222" s="496"/>
      <c r="S1222" s="514">
        <f t="shared" si="87"/>
        <v>-1.5999999999999996</v>
      </c>
      <c r="T1222" s="513" t="str">
        <f t="shared" si="89"/>
        <v/>
      </c>
      <c r="U1222" s="501">
        <f t="shared" si="88"/>
        <v>60</v>
      </c>
      <c r="V1222" s="503" t="str">
        <f t="shared" si="90"/>
        <v/>
      </c>
      <c r="W1222" s="514">
        <f t="shared" si="91"/>
        <v>8.9</v>
      </c>
      <c r="X1222" s="628" t="str">
        <f t="shared" si="92"/>
        <v/>
      </c>
      <c r="AT1222" s="254"/>
      <c r="AV1222" s="216"/>
      <c r="AW1222" s="332"/>
      <c r="AY1222" s="255"/>
    </row>
    <row r="1223" spans="2:51" x14ac:dyDescent="0.25">
      <c r="B1223" s="332">
        <v>9.5</v>
      </c>
      <c r="C1223" s="332">
        <v>79</v>
      </c>
      <c r="D1223" s="332">
        <v>8.5</v>
      </c>
      <c r="E1223" s="332">
        <v>7.6</v>
      </c>
      <c r="F1223" s="332">
        <v>11.2</v>
      </c>
      <c r="G1223" s="332">
        <v>318</v>
      </c>
      <c r="H1223" s="332">
        <v>1007.1</v>
      </c>
      <c r="I1223" s="332">
        <v>0</v>
      </c>
      <c r="J1223" s="332">
        <v>0.7</v>
      </c>
      <c r="K1223" s="332">
        <v>3.5</v>
      </c>
      <c r="L1223" s="332">
        <v>31</v>
      </c>
      <c r="M1223" s="332">
        <v>81</v>
      </c>
      <c r="N1223" s="496">
        <v>173.3</v>
      </c>
      <c r="O1223" s="496">
        <v>7.9</v>
      </c>
      <c r="P1223" s="496">
        <v>8.9</v>
      </c>
      <c r="Q1223" s="497">
        <v>0.843055555555556</v>
      </c>
      <c r="R1223" s="496"/>
      <c r="S1223" s="514">
        <f t="shared" si="87"/>
        <v>-1.5999999999999996</v>
      </c>
      <c r="T1223" s="513" t="str">
        <f t="shared" si="89"/>
        <v/>
      </c>
      <c r="U1223" s="501">
        <f t="shared" si="88"/>
        <v>60</v>
      </c>
      <c r="V1223" s="503" t="str">
        <f t="shared" si="90"/>
        <v/>
      </c>
      <c r="W1223" s="514">
        <f t="shared" si="91"/>
        <v>8.9</v>
      </c>
      <c r="X1223" s="628" t="str">
        <f t="shared" si="92"/>
        <v/>
      </c>
      <c r="AT1223" s="254"/>
      <c r="AV1223" s="216"/>
      <c r="AW1223" s="332"/>
      <c r="AY1223" s="255"/>
    </row>
    <row r="1224" spans="2:51" x14ac:dyDescent="0.25">
      <c r="B1224" s="332">
        <v>9.6</v>
      </c>
      <c r="C1224" s="332">
        <v>79</v>
      </c>
      <c r="D1224" s="332">
        <v>9.3000000000000007</v>
      </c>
      <c r="E1224" s="332">
        <v>5</v>
      </c>
      <c r="F1224" s="332">
        <v>7.2</v>
      </c>
      <c r="G1224" s="332">
        <v>319</v>
      </c>
      <c r="H1224" s="332">
        <v>1006.9</v>
      </c>
      <c r="I1224" s="332">
        <v>0</v>
      </c>
      <c r="J1224" s="332">
        <v>0.7</v>
      </c>
      <c r="K1224" s="332">
        <v>3.5</v>
      </c>
      <c r="L1224" s="332">
        <v>31</v>
      </c>
      <c r="M1224" s="332">
        <v>81</v>
      </c>
      <c r="N1224" s="496">
        <v>173.3</v>
      </c>
      <c r="O1224" s="496">
        <v>7.9</v>
      </c>
      <c r="P1224" s="496">
        <v>8.9</v>
      </c>
      <c r="Q1224" s="497">
        <v>0.84375</v>
      </c>
      <c r="R1224" s="496"/>
      <c r="S1224" s="514">
        <f t="shared" si="87"/>
        <v>-1.6999999999999993</v>
      </c>
      <c r="T1224" s="513" t="str">
        <f t="shared" si="89"/>
        <v/>
      </c>
      <c r="U1224" s="501">
        <f t="shared" si="88"/>
        <v>60</v>
      </c>
      <c r="V1224" s="503" t="str">
        <f t="shared" si="90"/>
        <v/>
      </c>
      <c r="W1224" s="514">
        <f t="shared" si="91"/>
        <v>8.9</v>
      </c>
      <c r="X1224" s="628" t="str">
        <f t="shared" si="92"/>
        <v/>
      </c>
      <c r="AT1224" s="254"/>
      <c r="AV1224" s="216"/>
      <c r="AW1224" s="332"/>
      <c r="AY1224" s="255"/>
    </row>
    <row r="1225" spans="2:51" x14ac:dyDescent="0.25">
      <c r="B1225" s="332">
        <v>9.6</v>
      </c>
      <c r="C1225" s="332">
        <v>78</v>
      </c>
      <c r="D1225" s="332">
        <v>9</v>
      </c>
      <c r="E1225" s="332">
        <v>6.1</v>
      </c>
      <c r="F1225" s="332">
        <v>11.2</v>
      </c>
      <c r="G1225" s="332">
        <v>345</v>
      </c>
      <c r="H1225" s="332">
        <v>1007</v>
      </c>
      <c r="I1225" s="332">
        <v>0</v>
      </c>
      <c r="J1225" s="332">
        <v>0.7</v>
      </c>
      <c r="K1225" s="332">
        <v>3.5</v>
      </c>
      <c r="L1225" s="332">
        <v>31</v>
      </c>
      <c r="M1225" s="332">
        <v>81</v>
      </c>
      <c r="N1225" s="496">
        <v>173.3</v>
      </c>
      <c r="O1225" s="496">
        <v>8</v>
      </c>
      <c r="P1225" s="496">
        <v>8.9</v>
      </c>
      <c r="Q1225" s="497">
        <v>0.844444444444444</v>
      </c>
      <c r="R1225" s="496"/>
      <c r="S1225" s="514">
        <f t="shared" ref="S1225:S1288" si="93">O1225-B1225</f>
        <v>-1.5999999999999996</v>
      </c>
      <c r="T1225" s="513" t="str">
        <f t="shared" si="89"/>
        <v/>
      </c>
      <c r="U1225" s="501">
        <f t="shared" si="88"/>
        <v>60</v>
      </c>
      <c r="V1225" s="503" t="str">
        <f t="shared" si="90"/>
        <v/>
      </c>
      <c r="W1225" s="514">
        <f t="shared" si="91"/>
        <v>8.9</v>
      </c>
      <c r="X1225" s="628" t="str">
        <f t="shared" si="92"/>
        <v/>
      </c>
      <c r="AT1225" s="254"/>
      <c r="AV1225" s="216"/>
      <c r="AW1225" s="332"/>
      <c r="AY1225" s="255"/>
    </row>
    <row r="1226" spans="2:51" x14ac:dyDescent="0.25">
      <c r="B1226" s="332">
        <v>9.6</v>
      </c>
      <c r="C1226" s="332">
        <v>78</v>
      </c>
      <c r="D1226" s="332">
        <v>8</v>
      </c>
      <c r="E1226" s="332">
        <v>10.4</v>
      </c>
      <c r="F1226" s="332">
        <v>13</v>
      </c>
      <c r="G1226" s="332">
        <v>288</v>
      </c>
      <c r="H1226" s="332">
        <v>1006.9</v>
      </c>
      <c r="I1226" s="332">
        <v>0</v>
      </c>
      <c r="J1226" s="332">
        <v>0.7</v>
      </c>
      <c r="K1226" s="332">
        <v>3.5</v>
      </c>
      <c r="L1226" s="332">
        <v>31</v>
      </c>
      <c r="M1226" s="332">
        <v>81</v>
      </c>
      <c r="N1226" s="496">
        <v>173.3</v>
      </c>
      <c r="O1226" s="496">
        <v>8</v>
      </c>
      <c r="P1226" s="496">
        <v>9</v>
      </c>
      <c r="Q1226" s="497">
        <v>0.84513888888888899</v>
      </c>
      <c r="R1226" s="496"/>
      <c r="S1226" s="514">
        <f t="shared" si="93"/>
        <v>-1.5999999999999996</v>
      </c>
      <c r="T1226" s="513" t="str">
        <f t="shared" si="89"/>
        <v/>
      </c>
      <c r="U1226" s="501">
        <f t="shared" si="88"/>
        <v>60</v>
      </c>
      <c r="V1226" s="503" t="str">
        <f t="shared" si="90"/>
        <v/>
      </c>
      <c r="W1226" s="514">
        <f t="shared" si="91"/>
        <v>9</v>
      </c>
      <c r="X1226" s="628" t="str">
        <f t="shared" si="92"/>
        <v/>
      </c>
      <c r="AT1226" s="254"/>
      <c r="AV1226" s="216"/>
      <c r="AW1226" s="332"/>
      <c r="AY1226" s="255"/>
    </row>
    <row r="1227" spans="2:51" x14ac:dyDescent="0.25">
      <c r="B1227" s="332">
        <v>9.6</v>
      </c>
      <c r="C1227" s="332">
        <v>79</v>
      </c>
      <c r="D1227" s="332">
        <v>8.5</v>
      </c>
      <c r="E1227" s="332">
        <v>7.9</v>
      </c>
      <c r="F1227" s="332">
        <v>13</v>
      </c>
      <c r="G1227" s="332">
        <v>290</v>
      </c>
      <c r="H1227" s="332">
        <v>1006.9</v>
      </c>
      <c r="I1227" s="332">
        <v>0</v>
      </c>
      <c r="J1227" s="332">
        <v>0.7</v>
      </c>
      <c r="K1227" s="332">
        <v>3.5</v>
      </c>
      <c r="L1227" s="332">
        <v>31</v>
      </c>
      <c r="M1227" s="332">
        <v>81</v>
      </c>
      <c r="N1227" s="496">
        <v>173.3</v>
      </c>
      <c r="O1227" s="496">
        <v>8</v>
      </c>
      <c r="P1227" s="496">
        <v>9</v>
      </c>
      <c r="Q1227" s="497">
        <v>0.84583333333333299</v>
      </c>
      <c r="R1227" s="496"/>
      <c r="S1227" s="514">
        <f t="shared" si="93"/>
        <v>-1.5999999999999996</v>
      </c>
      <c r="T1227" s="513" t="str">
        <f t="shared" si="89"/>
        <v/>
      </c>
      <c r="U1227" s="501">
        <f t="shared" ref="U1227:U1290" si="94">IF(J1227&gt;0,60,"")</f>
        <v>60</v>
      </c>
      <c r="V1227" s="503" t="str">
        <f t="shared" si="90"/>
        <v/>
      </c>
      <c r="W1227" s="514">
        <f t="shared" si="91"/>
        <v>9</v>
      </c>
      <c r="X1227" s="628" t="str">
        <f t="shared" si="92"/>
        <v/>
      </c>
      <c r="AT1227" s="254"/>
      <c r="AV1227" s="216"/>
      <c r="AW1227" s="332"/>
      <c r="AY1227" s="255"/>
    </row>
    <row r="1228" spans="2:51" x14ac:dyDescent="0.25">
      <c r="B1228" s="332">
        <v>9.6</v>
      </c>
      <c r="C1228" s="332">
        <v>79</v>
      </c>
      <c r="D1228" s="332">
        <v>8.6999999999999993</v>
      </c>
      <c r="E1228" s="332">
        <v>7.2</v>
      </c>
      <c r="F1228" s="332">
        <v>11.2</v>
      </c>
      <c r="G1228" s="332">
        <v>275</v>
      </c>
      <c r="H1228" s="332">
        <v>1006.9</v>
      </c>
      <c r="I1228" s="332">
        <v>0</v>
      </c>
      <c r="J1228" s="332">
        <v>0.7</v>
      </c>
      <c r="K1228" s="332">
        <v>3.5</v>
      </c>
      <c r="L1228" s="332">
        <v>31</v>
      </c>
      <c r="M1228" s="332">
        <v>81</v>
      </c>
      <c r="N1228" s="496">
        <v>173.3</v>
      </c>
      <c r="O1228" s="496">
        <v>8</v>
      </c>
      <c r="P1228" s="496">
        <v>9</v>
      </c>
      <c r="Q1228" s="497">
        <v>0.84652777777777799</v>
      </c>
      <c r="R1228" s="496"/>
      <c r="S1228" s="514">
        <f t="shared" si="93"/>
        <v>-1.5999999999999996</v>
      </c>
      <c r="T1228" s="513" t="str">
        <f t="shared" si="89"/>
        <v/>
      </c>
      <c r="U1228" s="501">
        <f t="shared" si="94"/>
        <v>60</v>
      </c>
      <c r="V1228" s="503" t="str">
        <f t="shared" si="90"/>
        <v/>
      </c>
      <c r="W1228" s="514">
        <f t="shared" si="91"/>
        <v>9</v>
      </c>
      <c r="X1228" s="628" t="str">
        <f t="shared" si="92"/>
        <v/>
      </c>
      <c r="AT1228" s="254"/>
      <c r="AV1228" s="216"/>
      <c r="AW1228" s="332"/>
      <c r="AY1228" s="255"/>
    </row>
    <row r="1229" spans="2:51" x14ac:dyDescent="0.25">
      <c r="B1229" s="332">
        <v>9.6</v>
      </c>
      <c r="C1229" s="332">
        <v>80</v>
      </c>
      <c r="D1229" s="332">
        <v>9.1999999999999993</v>
      </c>
      <c r="E1229" s="332">
        <v>5.4</v>
      </c>
      <c r="F1229" s="332">
        <v>5.4</v>
      </c>
      <c r="G1229" s="332">
        <v>336</v>
      </c>
      <c r="H1229" s="332">
        <v>1006.9</v>
      </c>
      <c r="I1229" s="332">
        <v>0</v>
      </c>
      <c r="J1229" s="332">
        <v>0.7</v>
      </c>
      <c r="K1229" s="332">
        <v>3.5</v>
      </c>
      <c r="L1229" s="332">
        <v>31</v>
      </c>
      <c r="M1229" s="332">
        <v>81</v>
      </c>
      <c r="N1229" s="496">
        <v>173.3</v>
      </c>
      <c r="O1229" s="496">
        <v>8.1</v>
      </c>
      <c r="P1229" s="496">
        <v>9.1</v>
      </c>
      <c r="Q1229" s="497">
        <v>0.84722222222222199</v>
      </c>
      <c r="R1229" s="496"/>
      <c r="S1229" s="514">
        <f t="shared" si="93"/>
        <v>-1.5</v>
      </c>
      <c r="T1229" s="513" t="str">
        <f t="shared" si="89"/>
        <v/>
      </c>
      <c r="U1229" s="501">
        <f t="shared" si="94"/>
        <v>60</v>
      </c>
      <c r="V1229" s="503" t="str">
        <f t="shared" si="90"/>
        <v/>
      </c>
      <c r="W1229" s="514">
        <f t="shared" si="91"/>
        <v>9.1</v>
      </c>
      <c r="X1229" s="628" t="str">
        <f t="shared" si="92"/>
        <v/>
      </c>
      <c r="AT1229" s="254"/>
      <c r="AV1229" s="216"/>
      <c r="AW1229" s="332"/>
      <c r="AY1229" s="255"/>
    </row>
    <row r="1230" spans="2:51" x14ac:dyDescent="0.25">
      <c r="B1230" s="332">
        <v>9.6</v>
      </c>
      <c r="C1230" s="332">
        <v>80</v>
      </c>
      <c r="D1230" s="332">
        <v>8.5</v>
      </c>
      <c r="E1230" s="332">
        <v>7.9</v>
      </c>
      <c r="F1230" s="332">
        <v>11.2</v>
      </c>
      <c r="G1230" s="332">
        <v>4</v>
      </c>
      <c r="H1230" s="332">
        <v>1006.9</v>
      </c>
      <c r="I1230" s="332">
        <v>0</v>
      </c>
      <c r="J1230" s="332">
        <v>0</v>
      </c>
      <c r="K1230" s="332">
        <v>3.5</v>
      </c>
      <c r="L1230" s="332">
        <v>31</v>
      </c>
      <c r="M1230" s="332">
        <v>81</v>
      </c>
      <c r="N1230" s="496">
        <v>173.3</v>
      </c>
      <c r="O1230" s="496">
        <v>8.1</v>
      </c>
      <c r="P1230" s="496">
        <v>9.1</v>
      </c>
      <c r="Q1230" s="497">
        <v>0.84791666666666698</v>
      </c>
      <c r="R1230" s="496"/>
      <c r="S1230" s="514">
        <f t="shared" si="93"/>
        <v>-1.5</v>
      </c>
      <c r="T1230" s="513" t="str">
        <f t="shared" si="89"/>
        <v/>
      </c>
      <c r="U1230" s="501" t="str">
        <f t="shared" si="94"/>
        <v/>
      </c>
      <c r="V1230" s="503" t="str">
        <f t="shared" si="90"/>
        <v/>
      </c>
      <c r="W1230" s="514">
        <f t="shared" si="91"/>
        <v>9.1</v>
      </c>
      <c r="X1230" s="628" t="str">
        <f t="shared" si="92"/>
        <v/>
      </c>
      <c r="AT1230" s="254"/>
      <c r="AV1230" s="216"/>
      <c r="AW1230" s="332"/>
      <c r="AY1230" s="255"/>
    </row>
    <row r="1231" spans="2:51" x14ac:dyDescent="0.25">
      <c r="B1231" s="332">
        <v>9.6</v>
      </c>
      <c r="C1231" s="332">
        <v>80</v>
      </c>
      <c r="D1231" s="332">
        <v>8.6999999999999993</v>
      </c>
      <c r="E1231" s="332">
        <v>7.2</v>
      </c>
      <c r="F1231" s="332">
        <v>13</v>
      </c>
      <c r="G1231" s="332">
        <v>274</v>
      </c>
      <c r="H1231" s="332">
        <v>1007.1</v>
      </c>
      <c r="I1231" s="332">
        <v>0</v>
      </c>
      <c r="J1231" s="332">
        <v>0</v>
      </c>
      <c r="K1231" s="332">
        <v>3.5</v>
      </c>
      <c r="L1231" s="332">
        <v>31</v>
      </c>
      <c r="M1231" s="332">
        <v>81</v>
      </c>
      <c r="N1231" s="496">
        <v>173.3</v>
      </c>
      <c r="O1231" s="496">
        <v>8.1</v>
      </c>
      <c r="P1231" s="496">
        <v>9.1</v>
      </c>
      <c r="Q1231" s="497">
        <v>0.84861111111111098</v>
      </c>
      <c r="R1231" s="496"/>
      <c r="S1231" s="514">
        <f t="shared" si="93"/>
        <v>-1.5</v>
      </c>
      <c r="T1231" s="513" t="str">
        <f t="shared" si="89"/>
        <v/>
      </c>
      <c r="U1231" s="501" t="str">
        <f t="shared" si="94"/>
        <v/>
      </c>
      <c r="V1231" s="503" t="str">
        <f t="shared" si="90"/>
        <v/>
      </c>
      <c r="W1231" s="514">
        <f t="shared" si="91"/>
        <v>9.1</v>
      </c>
      <c r="X1231" s="628" t="str">
        <f t="shared" si="92"/>
        <v/>
      </c>
      <c r="AT1231" s="254"/>
      <c r="AV1231" s="216"/>
      <c r="AW1231" s="332"/>
      <c r="AY1231" s="255"/>
    </row>
    <row r="1232" spans="2:51" x14ac:dyDescent="0.25">
      <c r="B1232" s="332">
        <v>9.6</v>
      </c>
      <c r="C1232" s="332">
        <v>80</v>
      </c>
      <c r="D1232" s="332">
        <v>9.1999999999999993</v>
      </c>
      <c r="E1232" s="332">
        <v>5.4</v>
      </c>
      <c r="F1232" s="332">
        <v>9.4</v>
      </c>
      <c r="G1232" s="332">
        <v>311</v>
      </c>
      <c r="H1232" s="332">
        <v>1006.8</v>
      </c>
      <c r="I1232" s="332">
        <v>0</v>
      </c>
      <c r="J1232" s="332">
        <v>0</v>
      </c>
      <c r="K1232" s="332">
        <v>3.5</v>
      </c>
      <c r="L1232" s="332">
        <v>31</v>
      </c>
      <c r="M1232" s="332">
        <v>81</v>
      </c>
      <c r="N1232" s="496">
        <v>173.3</v>
      </c>
      <c r="O1232" s="496">
        <v>8.1</v>
      </c>
      <c r="P1232" s="496">
        <v>9.1</v>
      </c>
      <c r="Q1232" s="497">
        <v>0.84930555555555598</v>
      </c>
      <c r="R1232" s="496"/>
      <c r="S1232" s="514">
        <f t="shared" si="93"/>
        <v>-1.5</v>
      </c>
      <c r="T1232" s="513" t="str">
        <f t="shared" si="89"/>
        <v/>
      </c>
      <c r="U1232" s="501" t="str">
        <f t="shared" si="94"/>
        <v/>
      </c>
      <c r="V1232" s="503" t="str">
        <f t="shared" si="90"/>
        <v/>
      </c>
      <c r="W1232" s="514">
        <f t="shared" si="91"/>
        <v>9.1</v>
      </c>
      <c r="X1232" s="628" t="str">
        <f t="shared" si="92"/>
        <v/>
      </c>
      <c r="AT1232" s="254"/>
      <c r="AV1232" s="216"/>
      <c r="AW1232" s="332"/>
      <c r="AY1232" s="255"/>
    </row>
    <row r="1233" spans="2:51" x14ac:dyDescent="0.25">
      <c r="B1233" s="332">
        <v>9.6</v>
      </c>
      <c r="C1233" s="332">
        <v>80</v>
      </c>
      <c r="D1233" s="332">
        <v>9.6</v>
      </c>
      <c r="E1233" s="332">
        <v>2.5</v>
      </c>
      <c r="F1233" s="332">
        <v>5.4</v>
      </c>
      <c r="G1233" s="332">
        <v>191</v>
      </c>
      <c r="H1233" s="332">
        <v>1006.8</v>
      </c>
      <c r="I1233" s="332">
        <v>0</v>
      </c>
      <c r="J1233" s="332">
        <v>0</v>
      </c>
      <c r="K1233" s="332">
        <v>3.5</v>
      </c>
      <c r="L1233" s="332">
        <v>31</v>
      </c>
      <c r="M1233" s="332">
        <v>81</v>
      </c>
      <c r="N1233" s="496">
        <v>173.3</v>
      </c>
      <c r="O1233" s="496">
        <v>8.1999999999999993</v>
      </c>
      <c r="P1233" s="496">
        <v>9.1</v>
      </c>
      <c r="Q1233" s="497">
        <v>0.85</v>
      </c>
      <c r="R1233" s="496"/>
      <c r="S1233" s="514">
        <f t="shared" si="93"/>
        <v>-1.4000000000000004</v>
      </c>
      <c r="T1233" s="513" t="str">
        <f t="shared" si="89"/>
        <v/>
      </c>
      <c r="U1233" s="501" t="str">
        <f t="shared" si="94"/>
        <v/>
      </c>
      <c r="V1233" s="503" t="str">
        <f t="shared" si="90"/>
        <v/>
      </c>
      <c r="W1233" s="514">
        <f t="shared" si="91"/>
        <v>9.1</v>
      </c>
      <c r="X1233" s="628" t="str">
        <f t="shared" si="92"/>
        <v/>
      </c>
      <c r="AT1233" s="254"/>
      <c r="AV1233" s="216"/>
      <c r="AW1233" s="332"/>
      <c r="AY1233" s="255"/>
    </row>
    <row r="1234" spans="2:51" x14ac:dyDescent="0.25">
      <c r="B1234" s="332">
        <v>9.6</v>
      </c>
      <c r="C1234" s="332">
        <v>80</v>
      </c>
      <c r="D1234" s="332">
        <v>9.1</v>
      </c>
      <c r="E1234" s="332">
        <v>5.8</v>
      </c>
      <c r="F1234" s="332">
        <v>14.8</v>
      </c>
      <c r="G1234" s="332">
        <v>321</v>
      </c>
      <c r="H1234" s="332">
        <v>1006.8</v>
      </c>
      <c r="I1234" s="332">
        <v>0</v>
      </c>
      <c r="J1234" s="332">
        <v>0</v>
      </c>
      <c r="K1234" s="332">
        <v>3.5</v>
      </c>
      <c r="L1234" s="332">
        <v>31</v>
      </c>
      <c r="M1234" s="332">
        <v>81</v>
      </c>
      <c r="N1234" s="496">
        <v>173.3</v>
      </c>
      <c r="O1234" s="496">
        <v>8.1999999999999993</v>
      </c>
      <c r="P1234" s="496">
        <v>9.1</v>
      </c>
      <c r="Q1234" s="497">
        <v>0.85069444444444497</v>
      </c>
      <c r="R1234" s="496"/>
      <c r="S1234" s="514">
        <f t="shared" si="93"/>
        <v>-1.4000000000000004</v>
      </c>
      <c r="T1234" s="513" t="str">
        <f t="shared" si="89"/>
        <v/>
      </c>
      <c r="U1234" s="501" t="str">
        <f t="shared" si="94"/>
        <v/>
      </c>
      <c r="V1234" s="503" t="str">
        <f t="shared" si="90"/>
        <v/>
      </c>
      <c r="W1234" s="514">
        <f t="shared" si="91"/>
        <v>9.1</v>
      </c>
      <c r="X1234" s="628" t="str">
        <f t="shared" si="92"/>
        <v/>
      </c>
      <c r="AT1234" s="254"/>
      <c r="AV1234" s="216"/>
      <c r="AW1234" s="332"/>
      <c r="AY1234" s="255"/>
    </row>
    <row r="1235" spans="2:51" x14ac:dyDescent="0.25">
      <c r="B1235" s="332">
        <v>9.6</v>
      </c>
      <c r="C1235" s="332">
        <v>80</v>
      </c>
      <c r="D1235" s="332">
        <v>9.6</v>
      </c>
      <c r="E1235" s="332">
        <v>3.6</v>
      </c>
      <c r="F1235" s="332">
        <v>7.2</v>
      </c>
      <c r="G1235" s="332">
        <v>1</v>
      </c>
      <c r="H1235" s="332">
        <v>1006.8</v>
      </c>
      <c r="I1235" s="332">
        <v>0</v>
      </c>
      <c r="J1235" s="332">
        <v>0</v>
      </c>
      <c r="K1235" s="332">
        <v>3.5</v>
      </c>
      <c r="L1235" s="332">
        <v>31</v>
      </c>
      <c r="M1235" s="332">
        <v>81</v>
      </c>
      <c r="N1235" s="496">
        <v>173.3</v>
      </c>
      <c r="O1235" s="496">
        <v>8.1999999999999993</v>
      </c>
      <c r="P1235" s="496">
        <v>9.1</v>
      </c>
      <c r="Q1235" s="497">
        <v>0.85138888888888897</v>
      </c>
      <c r="R1235" s="496"/>
      <c r="S1235" s="514">
        <f t="shared" si="93"/>
        <v>-1.4000000000000004</v>
      </c>
      <c r="T1235" s="513" t="str">
        <f t="shared" si="89"/>
        <v/>
      </c>
      <c r="U1235" s="501" t="str">
        <f t="shared" si="94"/>
        <v/>
      </c>
      <c r="V1235" s="503" t="str">
        <f t="shared" si="90"/>
        <v/>
      </c>
      <c r="W1235" s="514">
        <f t="shared" si="91"/>
        <v>9.1</v>
      </c>
      <c r="X1235" s="628" t="str">
        <f t="shared" si="92"/>
        <v/>
      </c>
      <c r="AT1235" s="254"/>
      <c r="AV1235" s="216"/>
      <c r="AW1235" s="332"/>
      <c r="AY1235" s="255"/>
    </row>
    <row r="1236" spans="2:51" x14ac:dyDescent="0.25">
      <c r="B1236" s="332">
        <v>9.6</v>
      </c>
      <c r="C1236" s="332">
        <v>80</v>
      </c>
      <c r="D1236" s="332">
        <v>9.6</v>
      </c>
      <c r="E1236" s="332">
        <v>4.3</v>
      </c>
      <c r="F1236" s="332">
        <v>7.2</v>
      </c>
      <c r="G1236" s="332">
        <v>354</v>
      </c>
      <c r="H1236" s="332">
        <v>1006.8</v>
      </c>
      <c r="I1236" s="332">
        <v>0</v>
      </c>
      <c r="J1236" s="332">
        <v>0</v>
      </c>
      <c r="K1236" s="332">
        <v>3.5</v>
      </c>
      <c r="L1236" s="332">
        <v>31</v>
      </c>
      <c r="M1236" s="332">
        <v>81</v>
      </c>
      <c r="N1236" s="496">
        <v>173.3</v>
      </c>
      <c r="O1236" s="496">
        <v>8.1999999999999993</v>
      </c>
      <c r="P1236" s="496">
        <v>9.1999999999999993</v>
      </c>
      <c r="Q1236" s="497">
        <v>0.85208333333333297</v>
      </c>
      <c r="R1236" s="496"/>
      <c r="S1236" s="514">
        <f t="shared" si="93"/>
        <v>-1.4000000000000004</v>
      </c>
      <c r="T1236" s="513" t="str">
        <f t="shared" si="89"/>
        <v/>
      </c>
      <c r="U1236" s="501" t="str">
        <f t="shared" si="94"/>
        <v/>
      </c>
      <c r="V1236" s="503" t="str">
        <f t="shared" si="90"/>
        <v/>
      </c>
      <c r="W1236" s="514">
        <f t="shared" si="91"/>
        <v>9.1999999999999993</v>
      </c>
      <c r="X1236" s="628" t="str">
        <f t="shared" si="92"/>
        <v/>
      </c>
      <c r="AT1236" s="254"/>
      <c r="AV1236" s="216"/>
      <c r="AW1236" s="332"/>
      <c r="AY1236" s="255"/>
    </row>
    <row r="1237" spans="2:51" x14ac:dyDescent="0.25">
      <c r="B1237" s="332">
        <v>9.6</v>
      </c>
      <c r="C1237" s="332">
        <v>80</v>
      </c>
      <c r="D1237" s="332">
        <v>9.6</v>
      </c>
      <c r="E1237" s="332">
        <v>4.7</v>
      </c>
      <c r="F1237" s="332">
        <v>9.4</v>
      </c>
      <c r="G1237" s="332">
        <v>284</v>
      </c>
      <c r="H1237" s="332">
        <v>1006.8</v>
      </c>
      <c r="I1237" s="332">
        <v>0</v>
      </c>
      <c r="J1237" s="332">
        <v>0</v>
      </c>
      <c r="K1237" s="332">
        <v>3.5</v>
      </c>
      <c r="L1237" s="332">
        <v>31</v>
      </c>
      <c r="M1237" s="332">
        <v>81</v>
      </c>
      <c r="N1237" s="496">
        <v>173.3</v>
      </c>
      <c r="O1237" s="496">
        <v>8.1999999999999993</v>
      </c>
      <c r="P1237" s="496">
        <v>9.1999999999999993</v>
      </c>
      <c r="Q1237" s="497">
        <v>0.85277777777777797</v>
      </c>
      <c r="R1237" s="496"/>
      <c r="S1237" s="514">
        <f t="shared" si="93"/>
        <v>-1.4000000000000004</v>
      </c>
      <c r="T1237" s="513" t="str">
        <f t="shared" si="89"/>
        <v/>
      </c>
      <c r="U1237" s="501" t="str">
        <f t="shared" si="94"/>
        <v/>
      </c>
      <c r="V1237" s="503" t="str">
        <f t="shared" si="90"/>
        <v/>
      </c>
      <c r="W1237" s="514">
        <f t="shared" si="91"/>
        <v>9.1999999999999993</v>
      </c>
      <c r="X1237" s="628" t="str">
        <f t="shared" si="92"/>
        <v/>
      </c>
      <c r="AT1237" s="254"/>
      <c r="AV1237" s="216"/>
      <c r="AW1237" s="332"/>
      <c r="AY1237" s="255"/>
    </row>
    <row r="1238" spans="2:51" x14ac:dyDescent="0.25">
      <c r="B1238" s="332">
        <v>9.6999999999999993</v>
      </c>
      <c r="C1238" s="332">
        <v>79</v>
      </c>
      <c r="D1238" s="332">
        <v>8.6</v>
      </c>
      <c r="E1238" s="332">
        <v>8.3000000000000007</v>
      </c>
      <c r="F1238" s="332">
        <v>13</v>
      </c>
      <c r="G1238" s="332">
        <v>296</v>
      </c>
      <c r="H1238" s="332">
        <v>1006.9</v>
      </c>
      <c r="I1238" s="332">
        <v>0</v>
      </c>
      <c r="J1238" s="332">
        <v>0</v>
      </c>
      <c r="K1238" s="332">
        <v>3.5</v>
      </c>
      <c r="L1238" s="332">
        <v>31</v>
      </c>
      <c r="M1238" s="332">
        <v>81</v>
      </c>
      <c r="N1238" s="496">
        <v>173.3</v>
      </c>
      <c r="O1238" s="496">
        <v>8.3000000000000007</v>
      </c>
      <c r="P1238" s="496">
        <v>9.1999999999999993</v>
      </c>
      <c r="Q1238" s="497">
        <v>0.85347222222222197</v>
      </c>
      <c r="R1238" s="496"/>
      <c r="S1238" s="514">
        <f t="shared" si="93"/>
        <v>-1.3999999999999986</v>
      </c>
      <c r="T1238" s="513" t="str">
        <f t="shared" si="89"/>
        <v/>
      </c>
      <c r="U1238" s="501" t="str">
        <f t="shared" si="94"/>
        <v/>
      </c>
      <c r="V1238" s="503" t="str">
        <f t="shared" si="90"/>
        <v/>
      </c>
      <c r="W1238" s="514">
        <f t="shared" si="91"/>
        <v>9.1999999999999993</v>
      </c>
      <c r="X1238" s="628" t="str">
        <f t="shared" si="92"/>
        <v/>
      </c>
      <c r="AT1238" s="254"/>
      <c r="AV1238" s="216"/>
      <c r="AW1238" s="332"/>
      <c r="AY1238" s="255"/>
    </row>
    <row r="1239" spans="2:51" x14ac:dyDescent="0.25">
      <c r="B1239" s="332">
        <v>9.6999999999999993</v>
      </c>
      <c r="C1239" s="332">
        <v>79</v>
      </c>
      <c r="D1239" s="332">
        <v>9.1999999999999993</v>
      </c>
      <c r="E1239" s="332">
        <v>5.8</v>
      </c>
      <c r="F1239" s="332">
        <v>11.2</v>
      </c>
      <c r="G1239" s="332">
        <v>281</v>
      </c>
      <c r="H1239" s="332">
        <v>1007</v>
      </c>
      <c r="I1239" s="332">
        <v>0</v>
      </c>
      <c r="J1239" s="332">
        <v>0</v>
      </c>
      <c r="K1239" s="332">
        <v>3.5</v>
      </c>
      <c r="L1239" s="332">
        <v>31</v>
      </c>
      <c r="M1239" s="332">
        <v>81</v>
      </c>
      <c r="N1239" s="496">
        <v>173.3</v>
      </c>
      <c r="O1239" s="496">
        <v>8.3000000000000007</v>
      </c>
      <c r="P1239" s="496">
        <v>9.1999999999999993</v>
      </c>
      <c r="Q1239" s="497">
        <v>0.85416666666666696</v>
      </c>
      <c r="R1239" s="496"/>
      <c r="S1239" s="514">
        <f t="shared" si="93"/>
        <v>-1.3999999999999986</v>
      </c>
      <c r="T1239" s="513" t="str">
        <f t="shared" si="89"/>
        <v/>
      </c>
      <c r="U1239" s="501" t="str">
        <f t="shared" si="94"/>
        <v/>
      </c>
      <c r="V1239" s="503" t="str">
        <f t="shared" si="90"/>
        <v/>
      </c>
      <c r="W1239" s="514">
        <f t="shared" si="91"/>
        <v>9.1999999999999993</v>
      </c>
      <c r="X1239" s="628" t="str">
        <f t="shared" si="92"/>
        <v/>
      </c>
      <c r="AT1239" s="254"/>
      <c r="AV1239" s="216"/>
      <c r="AW1239" s="332"/>
      <c r="AY1239" s="255"/>
    </row>
    <row r="1240" spans="2:51" x14ac:dyDescent="0.25">
      <c r="B1240" s="332">
        <v>9.8000000000000007</v>
      </c>
      <c r="C1240" s="332">
        <v>79</v>
      </c>
      <c r="D1240" s="332">
        <v>9.3000000000000007</v>
      </c>
      <c r="E1240" s="332">
        <v>5.8</v>
      </c>
      <c r="F1240" s="332">
        <v>7.2</v>
      </c>
      <c r="G1240" s="332">
        <v>281</v>
      </c>
      <c r="H1240" s="332">
        <v>1006.9</v>
      </c>
      <c r="I1240" s="332">
        <v>0</v>
      </c>
      <c r="J1240" s="332">
        <v>0</v>
      </c>
      <c r="K1240" s="332">
        <v>3.5</v>
      </c>
      <c r="L1240" s="332">
        <v>31</v>
      </c>
      <c r="M1240" s="332">
        <v>81</v>
      </c>
      <c r="N1240" s="496">
        <v>173.3</v>
      </c>
      <c r="O1240" s="496">
        <v>8.3000000000000007</v>
      </c>
      <c r="P1240" s="496">
        <v>9.1999999999999993</v>
      </c>
      <c r="Q1240" s="497">
        <v>0.85486111111111096</v>
      </c>
      <c r="R1240" s="496"/>
      <c r="S1240" s="514">
        <f t="shared" si="93"/>
        <v>-1.5</v>
      </c>
      <c r="T1240" s="513" t="str">
        <f t="shared" si="89"/>
        <v/>
      </c>
      <c r="U1240" s="501" t="str">
        <f t="shared" si="94"/>
        <v/>
      </c>
      <c r="V1240" s="503" t="str">
        <f t="shared" si="90"/>
        <v/>
      </c>
      <c r="W1240" s="514">
        <f t="shared" si="91"/>
        <v>9.1999999999999993</v>
      </c>
      <c r="X1240" s="628" t="str">
        <f t="shared" si="92"/>
        <v/>
      </c>
      <c r="AT1240" s="254"/>
      <c r="AV1240" s="216"/>
      <c r="AW1240" s="332"/>
      <c r="AY1240" s="255"/>
    </row>
    <row r="1241" spans="2:51" x14ac:dyDescent="0.25">
      <c r="B1241" s="332">
        <v>9.8000000000000007</v>
      </c>
      <c r="C1241" s="332">
        <v>79</v>
      </c>
      <c r="D1241" s="332">
        <v>8.5</v>
      </c>
      <c r="E1241" s="332">
        <v>9.4</v>
      </c>
      <c r="F1241" s="332">
        <v>11.2</v>
      </c>
      <c r="G1241" s="332">
        <v>328</v>
      </c>
      <c r="H1241" s="332">
        <v>1007</v>
      </c>
      <c r="I1241" s="332">
        <v>0</v>
      </c>
      <c r="J1241" s="332">
        <v>0</v>
      </c>
      <c r="K1241" s="332">
        <v>3.5</v>
      </c>
      <c r="L1241" s="332">
        <v>31</v>
      </c>
      <c r="M1241" s="332">
        <v>81</v>
      </c>
      <c r="N1241" s="496">
        <v>173.3</v>
      </c>
      <c r="O1241" s="496">
        <v>8.3000000000000007</v>
      </c>
      <c r="P1241" s="496">
        <v>9.1999999999999993</v>
      </c>
      <c r="Q1241" s="497">
        <v>0.85555555555555596</v>
      </c>
      <c r="R1241" s="496"/>
      <c r="S1241" s="514">
        <f t="shared" si="93"/>
        <v>-1.5</v>
      </c>
      <c r="T1241" s="513" t="str">
        <f t="shared" si="89"/>
        <v/>
      </c>
      <c r="U1241" s="501" t="str">
        <f t="shared" si="94"/>
        <v/>
      </c>
      <c r="V1241" s="503" t="str">
        <f t="shared" si="90"/>
        <v/>
      </c>
      <c r="W1241" s="514">
        <f t="shared" si="91"/>
        <v>9.1999999999999993</v>
      </c>
      <c r="X1241" s="628" t="str">
        <f t="shared" si="92"/>
        <v/>
      </c>
      <c r="AT1241" s="254"/>
      <c r="AV1241" s="216"/>
      <c r="AW1241" s="332"/>
      <c r="AY1241" s="255"/>
    </row>
    <row r="1242" spans="2:51" x14ac:dyDescent="0.25">
      <c r="B1242" s="332">
        <v>9.8000000000000007</v>
      </c>
      <c r="C1242" s="332">
        <v>79</v>
      </c>
      <c r="D1242" s="332">
        <v>9.8000000000000007</v>
      </c>
      <c r="E1242" s="332">
        <v>4.3</v>
      </c>
      <c r="F1242" s="332">
        <v>9.4</v>
      </c>
      <c r="G1242" s="332">
        <v>15</v>
      </c>
      <c r="H1242" s="332">
        <v>1006.9</v>
      </c>
      <c r="I1242" s="332">
        <v>0</v>
      </c>
      <c r="J1242" s="332">
        <v>0</v>
      </c>
      <c r="K1242" s="332">
        <v>3.5</v>
      </c>
      <c r="L1242" s="332">
        <v>31</v>
      </c>
      <c r="M1242" s="332">
        <v>81</v>
      </c>
      <c r="N1242" s="496">
        <v>173.3</v>
      </c>
      <c r="O1242" s="496">
        <v>8.3000000000000007</v>
      </c>
      <c r="P1242" s="496">
        <v>9.3000000000000007</v>
      </c>
      <c r="Q1242" s="497">
        <v>0.85624999999999996</v>
      </c>
      <c r="R1242" s="496"/>
      <c r="S1242" s="514">
        <f t="shared" si="93"/>
        <v>-1.5</v>
      </c>
      <c r="T1242" s="513" t="str">
        <f t="shared" si="89"/>
        <v/>
      </c>
      <c r="U1242" s="501" t="str">
        <f t="shared" si="94"/>
        <v/>
      </c>
      <c r="V1242" s="503" t="str">
        <f t="shared" si="90"/>
        <v/>
      </c>
      <c r="W1242" s="514">
        <f t="shared" si="91"/>
        <v>9.3000000000000007</v>
      </c>
      <c r="X1242" s="628" t="str">
        <f t="shared" si="92"/>
        <v/>
      </c>
      <c r="AT1242" s="254"/>
      <c r="AV1242" s="216"/>
      <c r="AW1242" s="332"/>
      <c r="AY1242" s="255"/>
    </row>
    <row r="1243" spans="2:51" x14ac:dyDescent="0.25">
      <c r="B1243" s="332">
        <v>9.9</v>
      </c>
      <c r="C1243" s="332">
        <v>79</v>
      </c>
      <c r="D1243" s="332">
        <v>9</v>
      </c>
      <c r="E1243" s="332">
        <v>7.2</v>
      </c>
      <c r="F1243" s="332">
        <v>11.2</v>
      </c>
      <c r="G1243" s="332">
        <v>281</v>
      </c>
      <c r="H1243" s="332">
        <v>1006.7</v>
      </c>
      <c r="I1243" s="332">
        <v>0</v>
      </c>
      <c r="J1243" s="332">
        <v>0</v>
      </c>
      <c r="K1243" s="332">
        <v>3.5</v>
      </c>
      <c r="L1243" s="332">
        <v>31</v>
      </c>
      <c r="M1243" s="332">
        <v>81</v>
      </c>
      <c r="N1243" s="496">
        <v>173.3</v>
      </c>
      <c r="O1243" s="496">
        <v>8.4</v>
      </c>
      <c r="P1243" s="496">
        <v>9.3000000000000007</v>
      </c>
      <c r="Q1243" s="497">
        <v>0.85694444444444495</v>
      </c>
      <c r="R1243" s="496"/>
      <c r="S1243" s="514">
        <f t="shared" si="93"/>
        <v>-1.5</v>
      </c>
      <c r="T1243" s="513" t="str">
        <f t="shared" si="89"/>
        <v/>
      </c>
      <c r="U1243" s="501" t="str">
        <f t="shared" si="94"/>
        <v/>
      </c>
      <c r="V1243" s="503" t="str">
        <f t="shared" si="90"/>
        <v/>
      </c>
      <c r="W1243" s="514">
        <f t="shared" si="91"/>
        <v>9.3000000000000007</v>
      </c>
      <c r="X1243" s="628" t="str">
        <f t="shared" si="92"/>
        <v/>
      </c>
      <c r="AT1243" s="254"/>
      <c r="AV1243" s="216"/>
      <c r="AW1243" s="332"/>
      <c r="AY1243" s="255"/>
    </row>
    <row r="1244" spans="2:51" x14ac:dyDescent="0.25">
      <c r="B1244" s="332">
        <v>9.9</v>
      </c>
      <c r="C1244" s="332">
        <v>78</v>
      </c>
      <c r="D1244" s="332">
        <v>8.4</v>
      </c>
      <c r="E1244" s="332">
        <v>10.4</v>
      </c>
      <c r="F1244" s="332">
        <v>14.8</v>
      </c>
      <c r="G1244" s="332">
        <v>305</v>
      </c>
      <c r="H1244" s="332">
        <v>1006.9</v>
      </c>
      <c r="I1244" s="332">
        <v>0</v>
      </c>
      <c r="J1244" s="332">
        <v>0</v>
      </c>
      <c r="K1244" s="332">
        <v>3.5</v>
      </c>
      <c r="L1244" s="332">
        <v>31</v>
      </c>
      <c r="M1244" s="332">
        <v>81</v>
      </c>
      <c r="N1244" s="496">
        <v>173.3</v>
      </c>
      <c r="O1244" s="496">
        <v>8.4</v>
      </c>
      <c r="P1244" s="496">
        <v>9.3000000000000007</v>
      </c>
      <c r="Q1244" s="497">
        <v>0.85763888888888895</v>
      </c>
      <c r="R1244" s="496"/>
      <c r="S1244" s="514">
        <f t="shared" si="93"/>
        <v>-1.5</v>
      </c>
      <c r="T1244" s="513" t="str">
        <f t="shared" si="89"/>
        <v/>
      </c>
      <c r="U1244" s="501" t="str">
        <f t="shared" si="94"/>
        <v/>
      </c>
      <c r="V1244" s="503" t="str">
        <f t="shared" si="90"/>
        <v/>
      </c>
      <c r="W1244" s="514">
        <f t="shared" si="91"/>
        <v>9.3000000000000007</v>
      </c>
      <c r="X1244" s="628" t="str">
        <f t="shared" si="92"/>
        <v/>
      </c>
      <c r="AT1244" s="254"/>
      <c r="AV1244" s="216"/>
      <c r="AW1244" s="332"/>
      <c r="AY1244" s="255"/>
    </row>
    <row r="1245" spans="2:51" x14ac:dyDescent="0.25">
      <c r="B1245" s="332">
        <v>9.9</v>
      </c>
      <c r="C1245" s="332">
        <v>77</v>
      </c>
      <c r="D1245" s="332">
        <v>8</v>
      </c>
      <c r="E1245" s="332">
        <v>13</v>
      </c>
      <c r="F1245" s="332">
        <v>16.600000000000001</v>
      </c>
      <c r="G1245" s="332">
        <v>304</v>
      </c>
      <c r="H1245" s="332">
        <v>1006.9</v>
      </c>
      <c r="I1245" s="332">
        <v>0</v>
      </c>
      <c r="J1245" s="332">
        <v>0</v>
      </c>
      <c r="K1245" s="332">
        <v>3.5</v>
      </c>
      <c r="L1245" s="332">
        <v>31</v>
      </c>
      <c r="M1245" s="332">
        <v>81</v>
      </c>
      <c r="N1245" s="496">
        <v>173.3</v>
      </c>
      <c r="O1245" s="496">
        <v>8.4</v>
      </c>
      <c r="P1245" s="496">
        <v>9.3000000000000007</v>
      </c>
      <c r="Q1245" s="497">
        <v>0.85833333333333295</v>
      </c>
      <c r="R1245" s="496"/>
      <c r="S1245" s="514">
        <f t="shared" si="93"/>
        <v>-1.5</v>
      </c>
      <c r="T1245" s="513" t="str">
        <f t="shared" si="89"/>
        <v/>
      </c>
      <c r="U1245" s="501" t="str">
        <f t="shared" si="94"/>
        <v/>
      </c>
      <c r="V1245" s="503" t="str">
        <f t="shared" si="90"/>
        <v/>
      </c>
      <c r="W1245" s="514">
        <f t="shared" si="91"/>
        <v>9.3000000000000007</v>
      </c>
      <c r="X1245" s="628" t="str">
        <f t="shared" si="92"/>
        <v/>
      </c>
      <c r="AT1245" s="254"/>
      <c r="AV1245" s="216"/>
      <c r="AW1245" s="332"/>
      <c r="AY1245" s="255"/>
    </row>
    <row r="1246" spans="2:51" x14ac:dyDescent="0.25">
      <c r="B1246" s="332">
        <v>9.9</v>
      </c>
      <c r="C1246" s="332">
        <v>77</v>
      </c>
      <c r="D1246" s="332">
        <v>9.1</v>
      </c>
      <c r="E1246" s="332">
        <v>6.8</v>
      </c>
      <c r="F1246" s="332">
        <v>7.2</v>
      </c>
      <c r="G1246" s="332">
        <v>290</v>
      </c>
      <c r="H1246" s="332">
        <v>1006.7</v>
      </c>
      <c r="I1246" s="332">
        <v>0</v>
      </c>
      <c r="J1246" s="332">
        <v>0</v>
      </c>
      <c r="K1246" s="332">
        <v>3.5</v>
      </c>
      <c r="L1246" s="332">
        <v>31</v>
      </c>
      <c r="M1246" s="332">
        <v>81</v>
      </c>
      <c r="N1246" s="496">
        <v>173.3</v>
      </c>
      <c r="O1246" s="496">
        <v>8.5</v>
      </c>
      <c r="P1246" s="496">
        <v>9.3000000000000007</v>
      </c>
      <c r="Q1246" s="497">
        <v>0.85902777777777795</v>
      </c>
      <c r="R1246" s="496"/>
      <c r="S1246" s="514">
        <f t="shared" si="93"/>
        <v>-1.4000000000000004</v>
      </c>
      <c r="T1246" s="513" t="str">
        <f t="shared" si="89"/>
        <v/>
      </c>
      <c r="U1246" s="501" t="str">
        <f t="shared" si="94"/>
        <v/>
      </c>
      <c r="V1246" s="503" t="str">
        <f t="shared" si="90"/>
        <v/>
      </c>
      <c r="W1246" s="514">
        <f t="shared" si="91"/>
        <v>9.3000000000000007</v>
      </c>
      <c r="X1246" s="628" t="str">
        <f t="shared" si="92"/>
        <v/>
      </c>
      <c r="AT1246" s="254"/>
      <c r="AV1246" s="216"/>
      <c r="AW1246" s="332"/>
      <c r="AY1246" s="255"/>
    </row>
    <row r="1247" spans="2:51" x14ac:dyDescent="0.25">
      <c r="B1247" s="332">
        <v>9.9</v>
      </c>
      <c r="C1247" s="332">
        <v>77</v>
      </c>
      <c r="D1247" s="332">
        <v>9.5</v>
      </c>
      <c r="E1247" s="332">
        <v>5.4</v>
      </c>
      <c r="F1247" s="332">
        <v>13</v>
      </c>
      <c r="G1247" s="332">
        <v>280</v>
      </c>
      <c r="H1247" s="332">
        <v>1006.9</v>
      </c>
      <c r="I1247" s="332">
        <v>0</v>
      </c>
      <c r="J1247" s="332">
        <v>0</v>
      </c>
      <c r="K1247" s="332">
        <v>3.5</v>
      </c>
      <c r="L1247" s="332">
        <v>31</v>
      </c>
      <c r="M1247" s="332">
        <v>81</v>
      </c>
      <c r="N1247" s="496">
        <v>173.3</v>
      </c>
      <c r="O1247" s="496">
        <v>8.5</v>
      </c>
      <c r="P1247" s="496">
        <v>9.4</v>
      </c>
      <c r="Q1247" s="497">
        <v>0.85972222222222205</v>
      </c>
      <c r="R1247" s="496"/>
      <c r="S1247" s="514">
        <f t="shared" si="93"/>
        <v>-1.4000000000000004</v>
      </c>
      <c r="T1247" s="513" t="str">
        <f t="shared" si="89"/>
        <v/>
      </c>
      <c r="U1247" s="501" t="str">
        <f t="shared" si="94"/>
        <v/>
      </c>
      <c r="V1247" s="503" t="str">
        <f t="shared" si="90"/>
        <v/>
      </c>
      <c r="W1247" s="514">
        <f t="shared" si="91"/>
        <v>9.4</v>
      </c>
      <c r="X1247" s="628" t="str">
        <f t="shared" si="92"/>
        <v/>
      </c>
      <c r="AT1247" s="254"/>
      <c r="AV1247" s="216"/>
      <c r="AW1247" s="332"/>
      <c r="AY1247" s="255"/>
    </row>
    <row r="1248" spans="2:51" x14ac:dyDescent="0.25">
      <c r="B1248" s="332">
        <v>9.9</v>
      </c>
      <c r="C1248" s="332">
        <v>75</v>
      </c>
      <c r="D1248" s="332">
        <v>7.5</v>
      </c>
      <c r="E1248" s="332">
        <v>17.600000000000001</v>
      </c>
      <c r="F1248" s="332">
        <v>22</v>
      </c>
      <c r="G1248" s="332">
        <v>278</v>
      </c>
      <c r="H1248" s="332">
        <v>1006.9</v>
      </c>
      <c r="I1248" s="332">
        <v>0</v>
      </c>
      <c r="J1248" s="332">
        <v>0</v>
      </c>
      <c r="K1248" s="332">
        <v>3.5</v>
      </c>
      <c r="L1248" s="332">
        <v>31</v>
      </c>
      <c r="M1248" s="332">
        <v>81</v>
      </c>
      <c r="N1248" s="496">
        <v>173.3</v>
      </c>
      <c r="O1248" s="496">
        <v>8.5</v>
      </c>
      <c r="P1248" s="496">
        <v>9.4</v>
      </c>
      <c r="Q1248" s="497">
        <v>0.86041666666666705</v>
      </c>
      <c r="R1248" s="496"/>
      <c r="S1248" s="514">
        <f t="shared" si="93"/>
        <v>-1.4000000000000004</v>
      </c>
      <c r="T1248" s="513" t="str">
        <f t="shared" si="89"/>
        <v/>
      </c>
      <c r="U1248" s="501" t="str">
        <f t="shared" si="94"/>
        <v/>
      </c>
      <c r="V1248" s="503" t="str">
        <f t="shared" si="90"/>
        <v/>
      </c>
      <c r="W1248" s="514">
        <f t="shared" si="91"/>
        <v>9.4</v>
      </c>
      <c r="X1248" s="628" t="str">
        <f t="shared" si="92"/>
        <v/>
      </c>
      <c r="AT1248" s="254"/>
      <c r="AV1248" s="216"/>
      <c r="AW1248" s="332"/>
      <c r="AY1248" s="255"/>
    </row>
    <row r="1249" spans="2:51" x14ac:dyDescent="0.25">
      <c r="B1249" s="332">
        <v>9.9</v>
      </c>
      <c r="C1249" s="332">
        <v>75</v>
      </c>
      <c r="D1249" s="332">
        <v>8.9</v>
      </c>
      <c r="E1249" s="332">
        <v>7.9</v>
      </c>
      <c r="F1249" s="332">
        <v>11.2</v>
      </c>
      <c r="G1249" s="332">
        <v>290</v>
      </c>
      <c r="H1249" s="332">
        <v>1007</v>
      </c>
      <c r="I1249" s="332">
        <v>0</v>
      </c>
      <c r="J1249" s="332">
        <v>0</v>
      </c>
      <c r="K1249" s="332">
        <v>3.5</v>
      </c>
      <c r="L1249" s="332">
        <v>31</v>
      </c>
      <c r="M1249" s="332">
        <v>81</v>
      </c>
      <c r="N1249" s="496">
        <v>173.3</v>
      </c>
      <c r="O1249" s="496">
        <v>8.6</v>
      </c>
      <c r="P1249" s="496">
        <v>9.4</v>
      </c>
      <c r="Q1249" s="497">
        <v>0.86111111111111105</v>
      </c>
      <c r="R1249" s="496"/>
      <c r="S1249" s="514">
        <f t="shared" si="93"/>
        <v>-1.3000000000000007</v>
      </c>
      <c r="T1249" s="513" t="str">
        <f t="shared" si="89"/>
        <v/>
      </c>
      <c r="U1249" s="501" t="str">
        <f t="shared" si="94"/>
        <v/>
      </c>
      <c r="V1249" s="503" t="str">
        <f t="shared" si="90"/>
        <v/>
      </c>
      <c r="W1249" s="514">
        <f t="shared" si="91"/>
        <v>9.4</v>
      </c>
      <c r="X1249" s="628" t="str">
        <f t="shared" si="92"/>
        <v/>
      </c>
      <c r="AT1249" s="254"/>
      <c r="AV1249" s="216"/>
      <c r="AW1249" s="332"/>
      <c r="AY1249" s="255"/>
    </row>
    <row r="1250" spans="2:51" x14ac:dyDescent="0.25">
      <c r="B1250" s="332">
        <v>10</v>
      </c>
      <c r="C1250" s="332">
        <v>76</v>
      </c>
      <c r="D1250" s="332">
        <v>10</v>
      </c>
      <c r="E1250" s="332">
        <v>7.9</v>
      </c>
      <c r="F1250" s="332">
        <v>11.2</v>
      </c>
      <c r="G1250" s="332">
        <v>296</v>
      </c>
      <c r="H1250" s="332">
        <v>1006.8</v>
      </c>
      <c r="I1250" s="332">
        <v>0</v>
      </c>
      <c r="J1250" s="332">
        <v>0</v>
      </c>
      <c r="K1250" s="332">
        <v>3.5</v>
      </c>
      <c r="L1250" s="332">
        <v>31</v>
      </c>
      <c r="M1250" s="332">
        <v>81</v>
      </c>
      <c r="N1250" s="496">
        <v>173.3</v>
      </c>
      <c r="O1250" s="496">
        <v>8.6</v>
      </c>
      <c r="P1250" s="496">
        <v>9.4</v>
      </c>
      <c r="Q1250" s="497">
        <v>0.86180555555555605</v>
      </c>
      <c r="R1250" s="496"/>
      <c r="S1250" s="514">
        <f t="shared" si="93"/>
        <v>-1.4000000000000004</v>
      </c>
      <c r="T1250" s="513" t="str">
        <f t="shared" si="89"/>
        <v/>
      </c>
      <c r="U1250" s="501" t="str">
        <f t="shared" si="94"/>
        <v/>
      </c>
      <c r="V1250" s="503" t="str">
        <f t="shared" si="90"/>
        <v/>
      </c>
      <c r="W1250" s="514">
        <f t="shared" si="91"/>
        <v>9.4</v>
      </c>
      <c r="X1250" s="628" t="str">
        <f t="shared" si="92"/>
        <v/>
      </c>
      <c r="AT1250" s="254"/>
      <c r="AV1250" s="216"/>
      <c r="AW1250" s="332"/>
      <c r="AY1250" s="255"/>
    </row>
    <row r="1251" spans="2:51" x14ac:dyDescent="0.25">
      <c r="B1251" s="332">
        <v>10</v>
      </c>
      <c r="C1251" s="332">
        <v>75</v>
      </c>
      <c r="D1251" s="332">
        <v>10</v>
      </c>
      <c r="E1251" s="332">
        <v>9.4</v>
      </c>
      <c r="F1251" s="332">
        <v>11.2</v>
      </c>
      <c r="G1251" s="332">
        <v>314</v>
      </c>
      <c r="H1251" s="332">
        <v>1006.8</v>
      </c>
      <c r="I1251" s="332">
        <v>0</v>
      </c>
      <c r="J1251" s="332">
        <v>0</v>
      </c>
      <c r="K1251" s="332">
        <v>3.5</v>
      </c>
      <c r="L1251" s="332">
        <v>31</v>
      </c>
      <c r="M1251" s="332">
        <v>81</v>
      </c>
      <c r="N1251" s="496">
        <v>173.3</v>
      </c>
      <c r="O1251" s="496">
        <v>8.6</v>
      </c>
      <c r="P1251" s="496">
        <v>9.4</v>
      </c>
      <c r="Q1251" s="497">
        <v>0.86250000000000004</v>
      </c>
      <c r="R1251" s="496"/>
      <c r="S1251" s="514">
        <f t="shared" si="93"/>
        <v>-1.4000000000000004</v>
      </c>
      <c r="T1251" s="513" t="str">
        <f t="shared" si="89"/>
        <v/>
      </c>
      <c r="U1251" s="501" t="str">
        <f t="shared" si="94"/>
        <v/>
      </c>
      <c r="V1251" s="503" t="str">
        <f t="shared" si="90"/>
        <v/>
      </c>
      <c r="W1251" s="514">
        <f t="shared" si="91"/>
        <v>9.4</v>
      </c>
      <c r="X1251" s="628" t="str">
        <f t="shared" si="92"/>
        <v/>
      </c>
      <c r="AT1251" s="254"/>
      <c r="AV1251" s="216"/>
      <c r="AW1251" s="332"/>
      <c r="AY1251" s="255"/>
    </row>
    <row r="1252" spans="2:51" x14ac:dyDescent="0.25">
      <c r="B1252" s="332">
        <v>10</v>
      </c>
      <c r="C1252" s="332">
        <v>75</v>
      </c>
      <c r="D1252" s="332">
        <v>10</v>
      </c>
      <c r="E1252" s="332">
        <v>9.4</v>
      </c>
      <c r="F1252" s="332">
        <v>16.600000000000001</v>
      </c>
      <c r="G1252" s="332">
        <v>238</v>
      </c>
      <c r="H1252" s="332">
        <v>1006.8</v>
      </c>
      <c r="I1252" s="332">
        <v>0</v>
      </c>
      <c r="J1252" s="332">
        <v>0</v>
      </c>
      <c r="K1252" s="332">
        <v>3.5</v>
      </c>
      <c r="L1252" s="332">
        <v>31</v>
      </c>
      <c r="M1252" s="332">
        <v>81</v>
      </c>
      <c r="N1252" s="496">
        <v>173.3</v>
      </c>
      <c r="O1252" s="496">
        <v>8.6</v>
      </c>
      <c r="P1252" s="496">
        <v>9.5</v>
      </c>
      <c r="Q1252" s="497">
        <v>0.86319444444444404</v>
      </c>
      <c r="R1252" s="496"/>
      <c r="S1252" s="514">
        <f t="shared" si="93"/>
        <v>-1.4000000000000004</v>
      </c>
      <c r="T1252" s="513" t="str">
        <f t="shared" si="89"/>
        <v/>
      </c>
      <c r="U1252" s="501" t="str">
        <f t="shared" si="94"/>
        <v/>
      </c>
      <c r="V1252" s="503" t="str">
        <f t="shared" si="90"/>
        <v/>
      </c>
      <c r="W1252" s="514">
        <f t="shared" si="91"/>
        <v>9.5</v>
      </c>
      <c r="X1252" s="628" t="str">
        <f t="shared" si="92"/>
        <v/>
      </c>
      <c r="AT1252" s="254"/>
      <c r="AV1252" s="216"/>
      <c r="AW1252" s="332"/>
      <c r="AY1252" s="255"/>
    </row>
    <row r="1253" spans="2:51" x14ac:dyDescent="0.25">
      <c r="B1253" s="332">
        <v>10</v>
      </c>
      <c r="C1253" s="332">
        <v>76</v>
      </c>
      <c r="D1253" s="332">
        <v>10</v>
      </c>
      <c r="E1253" s="332">
        <v>3.6</v>
      </c>
      <c r="F1253" s="332">
        <v>5.4</v>
      </c>
      <c r="G1253" s="332">
        <v>3</v>
      </c>
      <c r="H1253" s="332">
        <v>1006.7</v>
      </c>
      <c r="I1253" s="332">
        <v>0</v>
      </c>
      <c r="J1253" s="332">
        <v>0</v>
      </c>
      <c r="K1253" s="332">
        <v>3.5</v>
      </c>
      <c r="L1253" s="332">
        <v>31</v>
      </c>
      <c r="M1253" s="332">
        <v>81</v>
      </c>
      <c r="N1253" s="496">
        <v>173.3</v>
      </c>
      <c r="O1253" s="496">
        <v>8.6</v>
      </c>
      <c r="P1253" s="496">
        <v>9.5</v>
      </c>
      <c r="Q1253" s="497">
        <v>0.86388888888888904</v>
      </c>
      <c r="R1253" s="496"/>
      <c r="S1253" s="514">
        <f t="shared" si="93"/>
        <v>-1.4000000000000004</v>
      </c>
      <c r="T1253" s="513" t="str">
        <f t="shared" si="89"/>
        <v/>
      </c>
      <c r="U1253" s="501" t="str">
        <f t="shared" si="94"/>
        <v/>
      </c>
      <c r="V1253" s="503" t="str">
        <f t="shared" si="90"/>
        <v/>
      </c>
      <c r="W1253" s="514">
        <f t="shared" si="91"/>
        <v>9.5</v>
      </c>
      <c r="X1253" s="628" t="str">
        <f t="shared" si="92"/>
        <v/>
      </c>
      <c r="AT1253" s="254"/>
      <c r="AV1253" s="216"/>
      <c r="AW1253" s="332"/>
      <c r="AY1253" s="255"/>
    </row>
    <row r="1254" spans="2:51" x14ac:dyDescent="0.25">
      <c r="B1254" s="332">
        <v>10</v>
      </c>
      <c r="C1254" s="332">
        <v>76</v>
      </c>
      <c r="D1254" s="332">
        <v>10</v>
      </c>
      <c r="E1254" s="332">
        <v>9</v>
      </c>
      <c r="F1254" s="332">
        <v>14.8</v>
      </c>
      <c r="G1254" s="332">
        <v>288</v>
      </c>
      <c r="H1254" s="332">
        <v>1007</v>
      </c>
      <c r="I1254" s="332">
        <v>0</v>
      </c>
      <c r="J1254" s="332">
        <v>0</v>
      </c>
      <c r="K1254" s="332">
        <v>3.5</v>
      </c>
      <c r="L1254" s="332">
        <v>31</v>
      </c>
      <c r="M1254" s="332">
        <v>81</v>
      </c>
      <c r="N1254" s="496">
        <v>173.3</v>
      </c>
      <c r="O1254" s="496"/>
      <c r="P1254" s="496"/>
      <c r="Q1254" s="497">
        <v>0.86458333333333304</v>
      </c>
      <c r="R1254" s="496"/>
      <c r="S1254" s="514">
        <f t="shared" si="93"/>
        <v>-10</v>
      </c>
      <c r="T1254" s="513" t="str">
        <f t="shared" si="89"/>
        <v/>
      </c>
      <c r="U1254" s="501" t="str">
        <f t="shared" si="94"/>
        <v/>
      </c>
      <c r="V1254" s="503" t="str">
        <f t="shared" si="90"/>
        <v/>
      </c>
      <c r="W1254" s="514">
        <f t="shared" si="91"/>
        <v>0</v>
      </c>
      <c r="X1254" s="628" t="str">
        <f t="shared" si="92"/>
        <v/>
      </c>
      <c r="AT1254" s="254"/>
      <c r="AV1254" s="216"/>
      <c r="AW1254" s="332"/>
      <c r="AY1254" s="255"/>
    </row>
    <row r="1255" spans="2:51" x14ac:dyDescent="0.25">
      <c r="B1255" s="332">
        <v>10</v>
      </c>
      <c r="C1255" s="332">
        <v>75</v>
      </c>
      <c r="D1255" s="332">
        <v>10</v>
      </c>
      <c r="E1255" s="332">
        <v>7.2</v>
      </c>
      <c r="F1255" s="332">
        <v>9.4</v>
      </c>
      <c r="G1255" s="332">
        <v>306</v>
      </c>
      <c r="H1255" s="332">
        <v>1006.8</v>
      </c>
      <c r="I1255" s="332">
        <v>0</v>
      </c>
      <c r="J1255" s="332">
        <v>0</v>
      </c>
      <c r="K1255" s="332">
        <v>3.5</v>
      </c>
      <c r="L1255" s="332">
        <v>31</v>
      </c>
      <c r="M1255" s="332">
        <v>81</v>
      </c>
      <c r="N1255" s="496">
        <v>173.3</v>
      </c>
      <c r="O1255" s="496"/>
      <c r="P1255" s="496"/>
      <c r="Q1255" s="497">
        <v>0.86527777777777803</v>
      </c>
      <c r="R1255" s="496"/>
      <c r="S1255" s="514">
        <f t="shared" si="93"/>
        <v>-10</v>
      </c>
      <c r="T1255" s="513" t="str">
        <f t="shared" si="89"/>
        <v/>
      </c>
      <c r="U1255" s="501" t="str">
        <f t="shared" si="94"/>
        <v/>
      </c>
      <c r="V1255" s="503" t="str">
        <f t="shared" si="90"/>
        <v/>
      </c>
      <c r="W1255" s="514">
        <f t="shared" si="91"/>
        <v>0</v>
      </c>
      <c r="X1255" s="628" t="str">
        <f t="shared" si="92"/>
        <v/>
      </c>
      <c r="AT1255" s="254"/>
      <c r="AV1255" s="216"/>
      <c r="AW1255" s="332"/>
      <c r="AY1255" s="255"/>
    </row>
    <row r="1256" spans="2:51" x14ac:dyDescent="0.25">
      <c r="B1256" s="332">
        <v>9.9</v>
      </c>
      <c r="C1256" s="332">
        <v>75</v>
      </c>
      <c r="D1256" s="332">
        <v>9.6</v>
      </c>
      <c r="E1256" s="332">
        <v>5</v>
      </c>
      <c r="F1256" s="332">
        <v>7.2</v>
      </c>
      <c r="G1256" s="332">
        <v>342</v>
      </c>
      <c r="H1256" s="332">
        <v>1006.8</v>
      </c>
      <c r="I1256" s="332">
        <v>0</v>
      </c>
      <c r="J1256" s="332">
        <v>0</v>
      </c>
      <c r="K1256" s="332">
        <v>3.5</v>
      </c>
      <c r="L1256" s="332">
        <v>31</v>
      </c>
      <c r="M1256" s="332">
        <v>81</v>
      </c>
      <c r="N1256" s="496">
        <v>173.3</v>
      </c>
      <c r="O1256" s="496"/>
      <c r="P1256" s="496"/>
      <c r="Q1256" s="497">
        <v>0.86597222222222203</v>
      </c>
      <c r="R1256" s="496"/>
      <c r="S1256" s="514">
        <f t="shared" si="93"/>
        <v>-9.9</v>
      </c>
      <c r="T1256" s="513" t="str">
        <f t="shared" si="89"/>
        <v/>
      </c>
      <c r="U1256" s="501" t="str">
        <f t="shared" si="94"/>
        <v/>
      </c>
      <c r="V1256" s="503" t="str">
        <f t="shared" si="90"/>
        <v/>
      </c>
      <c r="W1256" s="514">
        <f t="shared" si="91"/>
        <v>0</v>
      </c>
      <c r="X1256" s="628" t="str">
        <f t="shared" si="92"/>
        <v/>
      </c>
      <c r="AT1256" s="254"/>
      <c r="AV1256" s="216"/>
      <c r="AW1256" s="332"/>
      <c r="AY1256" s="255"/>
    </row>
    <row r="1257" spans="2:51" x14ac:dyDescent="0.25">
      <c r="B1257" s="332">
        <v>10</v>
      </c>
      <c r="C1257" s="332">
        <v>76</v>
      </c>
      <c r="D1257" s="332">
        <v>10</v>
      </c>
      <c r="E1257" s="332">
        <v>2.9</v>
      </c>
      <c r="F1257" s="332">
        <v>5.4</v>
      </c>
      <c r="G1257" s="332">
        <v>343</v>
      </c>
      <c r="H1257" s="332">
        <v>1006.9</v>
      </c>
      <c r="I1257" s="332">
        <v>0</v>
      </c>
      <c r="J1257" s="332">
        <v>0</v>
      </c>
      <c r="K1257" s="332">
        <v>3.5</v>
      </c>
      <c r="L1257" s="332">
        <v>31</v>
      </c>
      <c r="M1257" s="332">
        <v>81</v>
      </c>
      <c r="N1257" s="496">
        <v>173.3</v>
      </c>
      <c r="O1257" s="496"/>
      <c r="P1257" s="496"/>
      <c r="Q1257" s="497">
        <v>0.86666666666666703</v>
      </c>
      <c r="R1257" s="496"/>
      <c r="S1257" s="514">
        <f t="shared" si="93"/>
        <v>-10</v>
      </c>
      <c r="T1257" s="513" t="str">
        <f t="shared" si="89"/>
        <v/>
      </c>
      <c r="U1257" s="501" t="str">
        <f t="shared" si="94"/>
        <v/>
      </c>
      <c r="V1257" s="503" t="str">
        <f t="shared" si="90"/>
        <v/>
      </c>
      <c r="W1257" s="514">
        <f t="shared" si="91"/>
        <v>0</v>
      </c>
      <c r="X1257" s="628" t="str">
        <f t="shared" si="92"/>
        <v/>
      </c>
      <c r="AT1257" s="254"/>
      <c r="AV1257" s="216"/>
      <c r="AW1257" s="332"/>
      <c r="AY1257" s="255"/>
    </row>
    <row r="1258" spans="2:51" x14ac:dyDescent="0.25">
      <c r="B1258" s="332">
        <v>9.9</v>
      </c>
      <c r="C1258" s="332">
        <v>76</v>
      </c>
      <c r="D1258" s="332">
        <v>8.1999999999999993</v>
      </c>
      <c r="E1258" s="332">
        <v>12.2</v>
      </c>
      <c r="F1258" s="332">
        <v>18.399999999999999</v>
      </c>
      <c r="G1258" s="332">
        <v>166</v>
      </c>
      <c r="H1258" s="332">
        <v>1007.1</v>
      </c>
      <c r="I1258" s="332">
        <v>0</v>
      </c>
      <c r="J1258" s="332">
        <v>0</v>
      </c>
      <c r="K1258" s="332">
        <v>3.5</v>
      </c>
      <c r="L1258" s="332">
        <v>31</v>
      </c>
      <c r="M1258" s="332">
        <v>81</v>
      </c>
      <c r="N1258" s="496">
        <v>173.3</v>
      </c>
      <c r="O1258" s="496"/>
      <c r="P1258" s="496"/>
      <c r="Q1258" s="497">
        <v>0.86736111111111103</v>
      </c>
      <c r="R1258" s="496"/>
      <c r="S1258" s="514">
        <f t="shared" si="93"/>
        <v>-9.9</v>
      </c>
      <c r="T1258" s="513" t="str">
        <f t="shared" si="89"/>
        <v/>
      </c>
      <c r="U1258" s="501" t="str">
        <f t="shared" si="94"/>
        <v/>
      </c>
      <c r="V1258" s="503" t="str">
        <f t="shared" si="90"/>
        <v/>
      </c>
      <c r="W1258" s="514">
        <f t="shared" si="91"/>
        <v>0</v>
      </c>
      <c r="X1258" s="628" t="str">
        <f t="shared" si="92"/>
        <v/>
      </c>
      <c r="AT1258" s="254"/>
      <c r="AV1258" s="216"/>
      <c r="AW1258" s="332"/>
      <c r="AY1258" s="255"/>
    </row>
    <row r="1259" spans="2:51" x14ac:dyDescent="0.25">
      <c r="B1259" s="332">
        <v>9.9</v>
      </c>
      <c r="C1259" s="332">
        <v>76</v>
      </c>
      <c r="D1259" s="332">
        <v>8.4</v>
      </c>
      <c r="E1259" s="332">
        <v>10.4</v>
      </c>
      <c r="F1259" s="332">
        <v>16.600000000000001</v>
      </c>
      <c r="G1259" s="332">
        <v>290</v>
      </c>
      <c r="H1259" s="332">
        <v>1006.9</v>
      </c>
      <c r="I1259" s="332">
        <v>0</v>
      </c>
      <c r="J1259" s="332">
        <v>0</v>
      </c>
      <c r="K1259" s="332">
        <v>3.5</v>
      </c>
      <c r="L1259" s="332">
        <v>31</v>
      </c>
      <c r="M1259" s="332">
        <v>81</v>
      </c>
      <c r="N1259" s="496">
        <v>173.3</v>
      </c>
      <c r="O1259" s="496"/>
      <c r="P1259" s="496"/>
      <c r="Q1259" s="497">
        <v>0.86805555555555602</v>
      </c>
      <c r="R1259" s="496"/>
      <c r="S1259" s="514">
        <f t="shared" si="93"/>
        <v>-9.9</v>
      </c>
      <c r="T1259" s="513" t="str">
        <f t="shared" si="89"/>
        <v/>
      </c>
      <c r="U1259" s="501" t="str">
        <f t="shared" si="94"/>
        <v/>
      </c>
      <c r="V1259" s="503" t="str">
        <f t="shared" si="90"/>
        <v/>
      </c>
      <c r="W1259" s="514">
        <f t="shared" si="91"/>
        <v>0</v>
      </c>
      <c r="X1259" s="628" t="str">
        <f t="shared" si="92"/>
        <v/>
      </c>
      <c r="AT1259" s="254"/>
      <c r="AV1259" s="216"/>
      <c r="AW1259" s="332"/>
      <c r="AY1259" s="255"/>
    </row>
    <row r="1260" spans="2:51" x14ac:dyDescent="0.25">
      <c r="B1260" s="332">
        <v>9.9</v>
      </c>
      <c r="C1260" s="332">
        <v>76</v>
      </c>
      <c r="D1260" s="332">
        <v>8.4</v>
      </c>
      <c r="E1260" s="332">
        <v>10.4</v>
      </c>
      <c r="F1260" s="332">
        <v>16.600000000000001</v>
      </c>
      <c r="G1260" s="332">
        <v>292</v>
      </c>
      <c r="H1260" s="332">
        <v>1006.9</v>
      </c>
      <c r="I1260" s="332">
        <v>0</v>
      </c>
      <c r="J1260" s="332">
        <v>0</v>
      </c>
      <c r="K1260" s="332">
        <v>3.5</v>
      </c>
      <c r="L1260" s="332">
        <v>31</v>
      </c>
      <c r="M1260" s="332">
        <v>81</v>
      </c>
      <c r="N1260" s="496">
        <v>173.3</v>
      </c>
      <c r="O1260" s="496"/>
      <c r="P1260" s="496"/>
      <c r="Q1260" s="497">
        <v>0.86875000000000002</v>
      </c>
      <c r="R1260" s="496"/>
      <c r="S1260" s="514">
        <f t="shared" si="93"/>
        <v>-9.9</v>
      </c>
      <c r="T1260" s="513" t="str">
        <f t="shared" si="89"/>
        <v/>
      </c>
      <c r="U1260" s="501" t="str">
        <f t="shared" si="94"/>
        <v/>
      </c>
      <c r="V1260" s="503" t="str">
        <f t="shared" si="90"/>
        <v/>
      </c>
      <c r="W1260" s="514">
        <f t="shared" si="91"/>
        <v>0</v>
      </c>
      <c r="X1260" s="628" t="str">
        <f t="shared" si="92"/>
        <v/>
      </c>
      <c r="AT1260" s="254"/>
      <c r="AV1260" s="216"/>
      <c r="AW1260" s="332"/>
      <c r="AY1260" s="255"/>
    </row>
    <row r="1261" spans="2:51" x14ac:dyDescent="0.25">
      <c r="B1261" s="332">
        <v>9.9</v>
      </c>
      <c r="C1261" s="332">
        <v>76</v>
      </c>
      <c r="D1261" s="332">
        <v>8.6</v>
      </c>
      <c r="E1261" s="332">
        <v>9.4</v>
      </c>
      <c r="F1261" s="332">
        <v>11.2</v>
      </c>
      <c r="G1261" s="332">
        <v>291</v>
      </c>
      <c r="H1261" s="332">
        <v>1006.8</v>
      </c>
      <c r="I1261" s="332">
        <v>0</v>
      </c>
      <c r="J1261" s="332">
        <v>0</v>
      </c>
      <c r="K1261" s="332">
        <v>3.5</v>
      </c>
      <c r="L1261" s="332">
        <v>31</v>
      </c>
      <c r="M1261" s="332">
        <v>81</v>
      </c>
      <c r="N1261" s="496">
        <v>173.3</v>
      </c>
      <c r="O1261" s="496"/>
      <c r="P1261" s="496"/>
      <c r="Q1261" s="497">
        <v>0.86944444444444402</v>
      </c>
      <c r="R1261" s="496"/>
      <c r="S1261" s="514">
        <f t="shared" si="93"/>
        <v>-9.9</v>
      </c>
      <c r="T1261" s="513" t="str">
        <f t="shared" si="89"/>
        <v/>
      </c>
      <c r="U1261" s="501" t="str">
        <f t="shared" si="94"/>
        <v/>
      </c>
      <c r="V1261" s="503" t="str">
        <f t="shared" si="90"/>
        <v/>
      </c>
      <c r="W1261" s="514">
        <f t="shared" si="91"/>
        <v>0</v>
      </c>
      <c r="X1261" s="628" t="str">
        <f t="shared" si="92"/>
        <v/>
      </c>
      <c r="AT1261" s="254"/>
      <c r="AV1261" s="216"/>
      <c r="AW1261" s="332"/>
      <c r="AY1261" s="255"/>
    </row>
    <row r="1262" spans="2:51" x14ac:dyDescent="0.25">
      <c r="B1262" s="332">
        <v>10</v>
      </c>
      <c r="C1262" s="332">
        <v>76</v>
      </c>
      <c r="D1262" s="332">
        <v>10</v>
      </c>
      <c r="E1262" s="332">
        <v>3.6</v>
      </c>
      <c r="F1262" s="332">
        <v>5.4</v>
      </c>
      <c r="G1262" s="332">
        <v>29</v>
      </c>
      <c r="H1262" s="332">
        <v>1006.8</v>
      </c>
      <c r="I1262" s="332">
        <v>0</v>
      </c>
      <c r="J1262" s="332">
        <v>0</v>
      </c>
      <c r="K1262" s="332">
        <v>3.5</v>
      </c>
      <c r="L1262" s="332">
        <v>31</v>
      </c>
      <c r="M1262" s="332">
        <v>81</v>
      </c>
      <c r="N1262" s="496">
        <v>173.3</v>
      </c>
      <c r="O1262" s="496"/>
      <c r="P1262" s="496"/>
      <c r="Q1262" s="497">
        <v>0.87013888888888902</v>
      </c>
      <c r="R1262" s="496"/>
      <c r="S1262" s="514">
        <f t="shared" si="93"/>
        <v>-10</v>
      </c>
      <c r="T1262" s="513" t="str">
        <f t="shared" si="89"/>
        <v/>
      </c>
      <c r="U1262" s="501" t="str">
        <f t="shared" si="94"/>
        <v/>
      </c>
      <c r="V1262" s="503" t="str">
        <f t="shared" si="90"/>
        <v/>
      </c>
      <c r="W1262" s="514">
        <f t="shared" si="91"/>
        <v>0</v>
      </c>
      <c r="X1262" s="628" t="str">
        <f t="shared" si="92"/>
        <v/>
      </c>
      <c r="AT1262" s="254"/>
      <c r="AV1262" s="216"/>
      <c r="AW1262" s="332"/>
      <c r="AY1262" s="255"/>
    </row>
    <row r="1263" spans="2:51" x14ac:dyDescent="0.25">
      <c r="B1263" s="332">
        <v>10</v>
      </c>
      <c r="C1263" s="332">
        <v>76</v>
      </c>
      <c r="D1263" s="332">
        <v>10</v>
      </c>
      <c r="E1263" s="332">
        <v>8.6</v>
      </c>
      <c r="F1263" s="332">
        <v>13</v>
      </c>
      <c r="G1263" s="332">
        <v>325</v>
      </c>
      <c r="H1263" s="332">
        <v>1006.8</v>
      </c>
      <c r="I1263" s="332">
        <v>0</v>
      </c>
      <c r="J1263" s="332">
        <v>0</v>
      </c>
      <c r="K1263" s="332">
        <v>3.5</v>
      </c>
      <c r="L1263" s="332">
        <v>31</v>
      </c>
      <c r="M1263" s="332">
        <v>81</v>
      </c>
      <c r="N1263" s="496">
        <v>173.3</v>
      </c>
      <c r="O1263" s="496"/>
      <c r="P1263" s="496"/>
      <c r="Q1263" s="497">
        <v>0.87083333333333302</v>
      </c>
      <c r="R1263" s="496"/>
      <c r="S1263" s="514">
        <f t="shared" si="93"/>
        <v>-10</v>
      </c>
      <c r="T1263" s="513" t="str">
        <f t="shared" si="89"/>
        <v/>
      </c>
      <c r="U1263" s="501" t="str">
        <f t="shared" si="94"/>
        <v/>
      </c>
      <c r="V1263" s="503" t="str">
        <f t="shared" si="90"/>
        <v/>
      </c>
      <c r="W1263" s="514">
        <f t="shared" si="91"/>
        <v>0</v>
      </c>
      <c r="X1263" s="628" t="str">
        <f t="shared" si="92"/>
        <v/>
      </c>
      <c r="AT1263" s="254"/>
      <c r="AV1263" s="216"/>
      <c r="AW1263" s="332"/>
      <c r="AY1263" s="255"/>
    </row>
    <row r="1264" spans="2:51" x14ac:dyDescent="0.25">
      <c r="B1264" s="332">
        <v>10</v>
      </c>
      <c r="C1264" s="332">
        <v>75</v>
      </c>
      <c r="D1264" s="332">
        <v>10</v>
      </c>
      <c r="E1264" s="332">
        <v>11.5</v>
      </c>
      <c r="F1264" s="332">
        <v>14.8</v>
      </c>
      <c r="G1264" s="332">
        <v>280</v>
      </c>
      <c r="H1264" s="332">
        <v>1007.1</v>
      </c>
      <c r="I1264" s="332">
        <v>0</v>
      </c>
      <c r="J1264" s="332">
        <v>0</v>
      </c>
      <c r="K1264" s="332">
        <v>3.5</v>
      </c>
      <c r="L1264" s="332">
        <v>31</v>
      </c>
      <c r="M1264" s="332">
        <v>81</v>
      </c>
      <c r="N1264" s="496">
        <v>173.3</v>
      </c>
      <c r="O1264" s="496"/>
      <c r="P1264" s="496"/>
      <c r="Q1264" s="497">
        <v>0.87152777777777801</v>
      </c>
      <c r="R1264" s="496"/>
      <c r="S1264" s="514">
        <f t="shared" si="93"/>
        <v>-10</v>
      </c>
      <c r="T1264" s="513" t="str">
        <f t="shared" si="89"/>
        <v/>
      </c>
      <c r="U1264" s="501" t="str">
        <f t="shared" si="94"/>
        <v/>
      </c>
      <c r="V1264" s="503" t="str">
        <f t="shared" si="90"/>
        <v/>
      </c>
      <c r="W1264" s="514">
        <f t="shared" si="91"/>
        <v>0</v>
      </c>
      <c r="X1264" s="628" t="str">
        <f t="shared" si="92"/>
        <v/>
      </c>
      <c r="AT1264" s="254"/>
      <c r="AV1264" s="216"/>
      <c r="AW1264" s="332"/>
      <c r="AY1264" s="255"/>
    </row>
    <row r="1265" spans="2:51" x14ac:dyDescent="0.25">
      <c r="B1265" s="332">
        <v>10</v>
      </c>
      <c r="C1265" s="332">
        <v>75</v>
      </c>
      <c r="D1265" s="332">
        <v>10</v>
      </c>
      <c r="E1265" s="332">
        <v>9</v>
      </c>
      <c r="F1265" s="332">
        <v>16.600000000000001</v>
      </c>
      <c r="G1265" s="332">
        <v>308</v>
      </c>
      <c r="H1265" s="332">
        <v>1006.8</v>
      </c>
      <c r="I1265" s="332">
        <v>0</v>
      </c>
      <c r="J1265" s="332">
        <v>0</v>
      </c>
      <c r="K1265" s="332">
        <v>3.5</v>
      </c>
      <c r="L1265" s="332">
        <v>31</v>
      </c>
      <c r="M1265" s="332">
        <v>81</v>
      </c>
      <c r="N1265" s="496">
        <v>173.3</v>
      </c>
      <c r="O1265" s="496"/>
      <c r="P1265" s="496"/>
      <c r="Q1265" s="497">
        <v>0.87222222222222201</v>
      </c>
      <c r="R1265" s="496"/>
      <c r="S1265" s="514">
        <f t="shared" si="93"/>
        <v>-10</v>
      </c>
      <c r="T1265" s="513" t="str">
        <f t="shared" si="89"/>
        <v/>
      </c>
      <c r="U1265" s="501" t="str">
        <f t="shared" si="94"/>
        <v/>
      </c>
      <c r="V1265" s="503" t="str">
        <f t="shared" si="90"/>
        <v/>
      </c>
      <c r="W1265" s="514">
        <f t="shared" si="91"/>
        <v>0</v>
      </c>
      <c r="X1265" s="628" t="str">
        <f t="shared" si="92"/>
        <v/>
      </c>
      <c r="AT1265" s="254"/>
      <c r="AV1265" s="216"/>
      <c r="AW1265" s="332"/>
      <c r="AY1265" s="255"/>
    </row>
    <row r="1266" spans="2:51" x14ac:dyDescent="0.25">
      <c r="B1266" s="332">
        <v>10</v>
      </c>
      <c r="C1266" s="332">
        <v>74</v>
      </c>
      <c r="D1266" s="332">
        <v>10</v>
      </c>
      <c r="E1266" s="332">
        <v>10.8</v>
      </c>
      <c r="F1266" s="332">
        <v>13</v>
      </c>
      <c r="G1266" s="332">
        <v>265</v>
      </c>
      <c r="H1266" s="332">
        <v>1007</v>
      </c>
      <c r="I1266" s="332">
        <v>0</v>
      </c>
      <c r="J1266" s="332">
        <v>0</v>
      </c>
      <c r="K1266" s="332">
        <v>3.5</v>
      </c>
      <c r="L1266" s="332">
        <v>31</v>
      </c>
      <c r="M1266" s="332">
        <v>81</v>
      </c>
      <c r="N1266" s="496">
        <v>173.3</v>
      </c>
      <c r="O1266" s="496"/>
      <c r="P1266" s="496"/>
      <c r="Q1266" s="497">
        <v>0.87291666666666701</v>
      </c>
      <c r="R1266" s="496"/>
      <c r="S1266" s="514">
        <f t="shared" si="93"/>
        <v>-10</v>
      </c>
      <c r="T1266" s="513" t="str">
        <f t="shared" ref="T1266:T1329" si="95">IF(I1266&gt;4000,60,"")</f>
        <v/>
      </c>
      <c r="U1266" s="501" t="str">
        <f t="shared" si="94"/>
        <v/>
      </c>
      <c r="V1266" s="503" t="str">
        <f t="shared" ref="V1266:V1329" si="96">IF(O1266&gt;B1266+2,60,"")</f>
        <v/>
      </c>
      <c r="W1266" s="514">
        <f t="shared" ref="W1266:W1329" si="97">MAX(O1266:P1266)</f>
        <v>0</v>
      </c>
      <c r="X1266" s="628" t="str">
        <f t="shared" ref="X1266:X1329" si="98">IF(W1266&gt;B1266+3,60,"")</f>
        <v/>
      </c>
      <c r="AT1266" s="254"/>
      <c r="AV1266" s="216"/>
      <c r="AW1266" s="332"/>
      <c r="AY1266" s="255"/>
    </row>
    <row r="1267" spans="2:51" x14ac:dyDescent="0.25">
      <c r="B1267" s="332">
        <v>10.1</v>
      </c>
      <c r="C1267" s="332">
        <v>74</v>
      </c>
      <c r="D1267" s="332">
        <v>10.1</v>
      </c>
      <c r="E1267" s="332">
        <v>6.5</v>
      </c>
      <c r="F1267" s="332">
        <v>11.2</v>
      </c>
      <c r="G1267" s="332">
        <v>319</v>
      </c>
      <c r="H1267" s="332">
        <v>1006.8</v>
      </c>
      <c r="I1267" s="332">
        <v>0</v>
      </c>
      <c r="J1267" s="332">
        <v>0</v>
      </c>
      <c r="K1267" s="332">
        <v>3.5</v>
      </c>
      <c r="L1267" s="332">
        <v>31</v>
      </c>
      <c r="M1267" s="332">
        <v>81</v>
      </c>
      <c r="N1267" s="496">
        <v>173.3</v>
      </c>
      <c r="O1267" s="496"/>
      <c r="P1267" s="496"/>
      <c r="Q1267" s="497">
        <v>0.87361111111111101</v>
      </c>
      <c r="R1267" s="496"/>
      <c r="S1267" s="514">
        <f t="shared" si="93"/>
        <v>-10.1</v>
      </c>
      <c r="T1267" s="513" t="str">
        <f t="shared" si="95"/>
        <v/>
      </c>
      <c r="U1267" s="501" t="str">
        <f t="shared" si="94"/>
        <v/>
      </c>
      <c r="V1267" s="503" t="str">
        <f t="shared" si="96"/>
        <v/>
      </c>
      <c r="W1267" s="514">
        <f t="shared" si="97"/>
        <v>0</v>
      </c>
      <c r="X1267" s="628" t="str">
        <f t="shared" si="98"/>
        <v/>
      </c>
      <c r="AT1267" s="254"/>
      <c r="AV1267" s="216"/>
      <c r="AW1267" s="332"/>
      <c r="AY1267" s="255"/>
    </row>
    <row r="1268" spans="2:51" x14ac:dyDescent="0.25">
      <c r="B1268" s="332">
        <v>10.1</v>
      </c>
      <c r="C1268" s="332">
        <v>74</v>
      </c>
      <c r="D1268" s="332">
        <v>10.1</v>
      </c>
      <c r="E1268" s="332">
        <v>9.4</v>
      </c>
      <c r="F1268" s="332">
        <v>11.2</v>
      </c>
      <c r="G1268" s="332">
        <v>277</v>
      </c>
      <c r="H1268" s="332">
        <v>1006.8</v>
      </c>
      <c r="I1268" s="332">
        <v>0</v>
      </c>
      <c r="J1268" s="332">
        <v>0</v>
      </c>
      <c r="K1268" s="332">
        <v>3.5</v>
      </c>
      <c r="L1268" s="332">
        <v>31</v>
      </c>
      <c r="M1268" s="332">
        <v>81</v>
      </c>
      <c r="N1268" s="496">
        <v>173.3</v>
      </c>
      <c r="O1268" s="496"/>
      <c r="P1268" s="496"/>
      <c r="Q1268" s="497">
        <v>0.874305555555556</v>
      </c>
      <c r="R1268" s="496"/>
      <c r="S1268" s="514">
        <f t="shared" si="93"/>
        <v>-10.1</v>
      </c>
      <c r="T1268" s="513" t="str">
        <f t="shared" si="95"/>
        <v/>
      </c>
      <c r="U1268" s="501" t="str">
        <f t="shared" si="94"/>
        <v/>
      </c>
      <c r="V1268" s="503" t="str">
        <f t="shared" si="96"/>
        <v/>
      </c>
      <c r="W1268" s="514">
        <f t="shared" si="97"/>
        <v>0</v>
      </c>
      <c r="X1268" s="628" t="str">
        <f t="shared" si="98"/>
        <v/>
      </c>
      <c r="AT1268" s="254"/>
      <c r="AV1268" s="216"/>
      <c r="AW1268" s="332"/>
      <c r="AY1268" s="255"/>
    </row>
    <row r="1269" spans="2:51" x14ac:dyDescent="0.25">
      <c r="B1269" s="332">
        <v>10.1</v>
      </c>
      <c r="C1269" s="332">
        <v>75</v>
      </c>
      <c r="D1269" s="332">
        <v>10.1</v>
      </c>
      <c r="E1269" s="332">
        <v>6.8</v>
      </c>
      <c r="F1269" s="332">
        <v>9.4</v>
      </c>
      <c r="G1269" s="332">
        <v>353</v>
      </c>
      <c r="H1269" s="332">
        <v>1006.9</v>
      </c>
      <c r="I1269" s="332">
        <v>0</v>
      </c>
      <c r="J1269" s="332">
        <v>0</v>
      </c>
      <c r="K1269" s="332">
        <v>3.5</v>
      </c>
      <c r="L1269" s="332">
        <v>31</v>
      </c>
      <c r="M1269" s="332">
        <v>81</v>
      </c>
      <c r="N1269" s="496">
        <v>173.3</v>
      </c>
      <c r="O1269" s="496"/>
      <c r="P1269" s="496"/>
      <c r="Q1269" s="497">
        <v>0.875</v>
      </c>
      <c r="R1269" s="496"/>
      <c r="S1269" s="514">
        <f t="shared" si="93"/>
        <v>-10.1</v>
      </c>
      <c r="T1269" s="513" t="str">
        <f t="shared" si="95"/>
        <v/>
      </c>
      <c r="U1269" s="501" t="str">
        <f t="shared" si="94"/>
        <v/>
      </c>
      <c r="V1269" s="503" t="str">
        <f t="shared" si="96"/>
        <v/>
      </c>
      <c r="W1269" s="514">
        <f t="shared" si="97"/>
        <v>0</v>
      </c>
      <c r="X1269" s="628" t="str">
        <f t="shared" si="98"/>
        <v/>
      </c>
      <c r="AT1269" s="254"/>
      <c r="AV1269" s="216"/>
      <c r="AW1269" s="332"/>
      <c r="AY1269" s="255"/>
    </row>
    <row r="1270" spans="2:51" x14ac:dyDescent="0.25">
      <c r="B1270" s="332">
        <v>10</v>
      </c>
      <c r="C1270" s="332">
        <v>75</v>
      </c>
      <c r="D1270" s="332">
        <v>10</v>
      </c>
      <c r="E1270" s="332">
        <v>5.8</v>
      </c>
      <c r="F1270" s="332">
        <v>9.4</v>
      </c>
      <c r="G1270" s="332">
        <v>282</v>
      </c>
      <c r="H1270" s="332">
        <v>1006.7</v>
      </c>
      <c r="I1270" s="332">
        <v>0</v>
      </c>
      <c r="J1270" s="332">
        <v>0</v>
      </c>
      <c r="K1270" s="332">
        <v>3.5</v>
      </c>
      <c r="L1270" s="332">
        <v>31</v>
      </c>
      <c r="M1270" s="332">
        <v>81</v>
      </c>
      <c r="N1270" s="496">
        <v>173.3</v>
      </c>
      <c r="O1270" s="496"/>
      <c r="P1270" s="496"/>
      <c r="Q1270" s="497">
        <v>0.875694444444444</v>
      </c>
      <c r="R1270" s="496"/>
      <c r="S1270" s="514">
        <f t="shared" si="93"/>
        <v>-10</v>
      </c>
      <c r="T1270" s="513" t="str">
        <f t="shared" si="95"/>
        <v/>
      </c>
      <c r="U1270" s="501" t="str">
        <f t="shared" si="94"/>
        <v/>
      </c>
      <c r="V1270" s="503" t="str">
        <f t="shared" si="96"/>
        <v/>
      </c>
      <c r="W1270" s="514">
        <f t="shared" si="97"/>
        <v>0</v>
      </c>
      <c r="X1270" s="628" t="str">
        <f t="shared" si="98"/>
        <v/>
      </c>
      <c r="AT1270" s="254"/>
      <c r="AV1270" s="216"/>
      <c r="AW1270" s="332"/>
      <c r="AY1270" s="255"/>
    </row>
    <row r="1271" spans="2:51" x14ac:dyDescent="0.25">
      <c r="B1271" s="332">
        <v>10</v>
      </c>
      <c r="C1271" s="332">
        <v>75</v>
      </c>
      <c r="D1271" s="332">
        <v>10</v>
      </c>
      <c r="E1271" s="332">
        <v>5.8</v>
      </c>
      <c r="F1271" s="332">
        <v>9.4</v>
      </c>
      <c r="G1271" s="332">
        <v>270</v>
      </c>
      <c r="H1271" s="332">
        <v>1007</v>
      </c>
      <c r="I1271" s="332">
        <v>0</v>
      </c>
      <c r="J1271" s="332">
        <v>0</v>
      </c>
      <c r="K1271" s="332">
        <v>3.5</v>
      </c>
      <c r="L1271" s="332">
        <v>31</v>
      </c>
      <c r="M1271" s="332">
        <v>81</v>
      </c>
      <c r="N1271" s="496">
        <v>173.3</v>
      </c>
      <c r="O1271" s="496"/>
      <c r="P1271" s="496"/>
      <c r="Q1271" s="497">
        <v>0.87638888888888899</v>
      </c>
      <c r="R1271" s="496"/>
      <c r="S1271" s="514">
        <f t="shared" si="93"/>
        <v>-10</v>
      </c>
      <c r="T1271" s="513" t="str">
        <f t="shared" si="95"/>
        <v/>
      </c>
      <c r="U1271" s="501" t="str">
        <f t="shared" si="94"/>
        <v/>
      </c>
      <c r="V1271" s="503" t="str">
        <f t="shared" si="96"/>
        <v/>
      </c>
      <c r="W1271" s="514">
        <f t="shared" si="97"/>
        <v>0</v>
      </c>
      <c r="X1271" s="628" t="str">
        <f t="shared" si="98"/>
        <v/>
      </c>
      <c r="AT1271" s="254"/>
      <c r="AV1271" s="216"/>
      <c r="AW1271" s="332"/>
      <c r="AY1271" s="255"/>
    </row>
    <row r="1272" spans="2:51" x14ac:dyDescent="0.25">
      <c r="B1272" s="332">
        <v>10.1</v>
      </c>
      <c r="C1272" s="332">
        <v>75</v>
      </c>
      <c r="D1272" s="332">
        <v>10.1</v>
      </c>
      <c r="E1272" s="332">
        <v>8.6</v>
      </c>
      <c r="F1272" s="332">
        <v>16.600000000000001</v>
      </c>
      <c r="G1272" s="332">
        <v>280</v>
      </c>
      <c r="H1272" s="332">
        <v>1006.6</v>
      </c>
      <c r="I1272" s="332">
        <v>0</v>
      </c>
      <c r="J1272" s="332">
        <v>0</v>
      </c>
      <c r="K1272" s="332">
        <v>3.5</v>
      </c>
      <c r="L1272" s="332">
        <v>31</v>
      </c>
      <c r="M1272" s="332">
        <v>81</v>
      </c>
      <c r="N1272" s="496">
        <v>173.3</v>
      </c>
      <c r="O1272" s="496"/>
      <c r="P1272" s="496"/>
      <c r="Q1272" s="497">
        <v>0.87708333333333299</v>
      </c>
      <c r="R1272" s="496"/>
      <c r="S1272" s="514">
        <f t="shared" si="93"/>
        <v>-10.1</v>
      </c>
      <c r="T1272" s="513" t="str">
        <f t="shared" si="95"/>
        <v/>
      </c>
      <c r="U1272" s="501" t="str">
        <f t="shared" si="94"/>
        <v/>
      </c>
      <c r="V1272" s="503" t="str">
        <f t="shared" si="96"/>
        <v/>
      </c>
      <c r="W1272" s="514">
        <f t="shared" si="97"/>
        <v>0</v>
      </c>
      <c r="X1272" s="628" t="str">
        <f t="shared" si="98"/>
        <v/>
      </c>
      <c r="AT1272" s="254"/>
      <c r="AV1272" s="216"/>
      <c r="AW1272" s="332"/>
      <c r="AY1272" s="255"/>
    </row>
    <row r="1273" spans="2:51" x14ac:dyDescent="0.25">
      <c r="B1273" s="332">
        <v>10.1</v>
      </c>
      <c r="C1273" s="332">
        <v>75</v>
      </c>
      <c r="D1273" s="332">
        <v>10.1</v>
      </c>
      <c r="E1273" s="332">
        <v>11.2</v>
      </c>
      <c r="F1273" s="332">
        <v>14.8</v>
      </c>
      <c r="G1273" s="332">
        <v>268</v>
      </c>
      <c r="H1273" s="332">
        <v>1006.8</v>
      </c>
      <c r="I1273" s="332">
        <v>0</v>
      </c>
      <c r="J1273" s="332">
        <v>0</v>
      </c>
      <c r="K1273" s="332">
        <v>3.5</v>
      </c>
      <c r="L1273" s="332">
        <v>31</v>
      </c>
      <c r="M1273" s="332">
        <v>81</v>
      </c>
      <c r="N1273" s="496">
        <v>173.3</v>
      </c>
      <c r="O1273" s="496"/>
      <c r="P1273" s="496"/>
      <c r="Q1273" s="497">
        <v>0.87777777777777799</v>
      </c>
      <c r="R1273" s="496"/>
      <c r="S1273" s="514">
        <f t="shared" si="93"/>
        <v>-10.1</v>
      </c>
      <c r="T1273" s="513" t="str">
        <f t="shared" si="95"/>
        <v/>
      </c>
      <c r="U1273" s="501" t="str">
        <f t="shared" si="94"/>
        <v/>
      </c>
      <c r="V1273" s="503" t="str">
        <f t="shared" si="96"/>
        <v/>
      </c>
      <c r="W1273" s="514">
        <f t="shared" si="97"/>
        <v>0</v>
      </c>
      <c r="X1273" s="628" t="str">
        <f t="shared" si="98"/>
        <v/>
      </c>
      <c r="AT1273" s="254"/>
      <c r="AV1273" s="216"/>
      <c r="AW1273" s="332"/>
      <c r="AY1273" s="255"/>
    </row>
    <row r="1274" spans="2:51" x14ac:dyDescent="0.25">
      <c r="B1274" s="332">
        <v>10.1</v>
      </c>
      <c r="C1274" s="332">
        <v>76</v>
      </c>
      <c r="D1274" s="332">
        <v>10.1</v>
      </c>
      <c r="E1274" s="332">
        <v>7.9</v>
      </c>
      <c r="F1274" s="332">
        <v>11.2</v>
      </c>
      <c r="G1274" s="332">
        <v>222</v>
      </c>
      <c r="H1274" s="332">
        <v>1006.8</v>
      </c>
      <c r="I1274" s="332">
        <v>0</v>
      </c>
      <c r="J1274" s="332">
        <v>0</v>
      </c>
      <c r="K1274" s="332">
        <v>3.5</v>
      </c>
      <c r="L1274" s="332">
        <v>31</v>
      </c>
      <c r="M1274" s="332">
        <v>81</v>
      </c>
      <c r="N1274" s="496">
        <v>173.3</v>
      </c>
      <c r="O1274" s="496"/>
      <c r="P1274" s="496"/>
      <c r="Q1274" s="497">
        <v>0.87847222222222199</v>
      </c>
      <c r="R1274" s="496"/>
      <c r="S1274" s="514">
        <f t="shared" si="93"/>
        <v>-10.1</v>
      </c>
      <c r="T1274" s="513" t="str">
        <f t="shared" si="95"/>
        <v/>
      </c>
      <c r="U1274" s="501" t="str">
        <f t="shared" si="94"/>
        <v/>
      </c>
      <c r="V1274" s="503" t="str">
        <f t="shared" si="96"/>
        <v/>
      </c>
      <c r="W1274" s="514">
        <f t="shared" si="97"/>
        <v>0</v>
      </c>
      <c r="X1274" s="628" t="str">
        <f t="shared" si="98"/>
        <v/>
      </c>
      <c r="AT1274" s="254"/>
      <c r="AV1274" s="216"/>
      <c r="AW1274" s="332"/>
      <c r="AY1274" s="255"/>
    </row>
    <row r="1275" spans="2:51" x14ac:dyDescent="0.25">
      <c r="B1275" s="332">
        <v>10.199999999999999</v>
      </c>
      <c r="C1275" s="332">
        <v>76</v>
      </c>
      <c r="D1275" s="332">
        <v>10.199999999999999</v>
      </c>
      <c r="E1275" s="332">
        <v>5.8</v>
      </c>
      <c r="F1275" s="332">
        <v>7.2</v>
      </c>
      <c r="G1275" s="332">
        <v>319</v>
      </c>
      <c r="H1275" s="332">
        <v>1006.9</v>
      </c>
      <c r="I1275" s="332">
        <v>0</v>
      </c>
      <c r="J1275" s="332">
        <v>0</v>
      </c>
      <c r="K1275" s="332">
        <v>3.5</v>
      </c>
      <c r="L1275" s="332">
        <v>31</v>
      </c>
      <c r="M1275" s="332">
        <v>81</v>
      </c>
      <c r="N1275" s="496">
        <v>173.3</v>
      </c>
      <c r="O1275" s="496"/>
      <c r="P1275" s="496"/>
      <c r="Q1275" s="497">
        <v>0.87916666666666698</v>
      </c>
      <c r="R1275" s="496"/>
      <c r="S1275" s="514">
        <f t="shared" si="93"/>
        <v>-10.199999999999999</v>
      </c>
      <c r="T1275" s="513" t="str">
        <f t="shared" si="95"/>
        <v/>
      </c>
      <c r="U1275" s="501" t="str">
        <f t="shared" si="94"/>
        <v/>
      </c>
      <c r="V1275" s="503" t="str">
        <f t="shared" si="96"/>
        <v/>
      </c>
      <c r="W1275" s="514">
        <f t="shared" si="97"/>
        <v>0</v>
      </c>
      <c r="X1275" s="628" t="str">
        <f t="shared" si="98"/>
        <v/>
      </c>
      <c r="AT1275" s="254"/>
      <c r="AV1275" s="216"/>
      <c r="AW1275" s="332"/>
      <c r="AY1275" s="255"/>
    </row>
    <row r="1276" spans="2:51" x14ac:dyDescent="0.25">
      <c r="B1276" s="332">
        <v>10.199999999999999</v>
      </c>
      <c r="C1276" s="332">
        <v>76</v>
      </c>
      <c r="D1276" s="332">
        <v>10.199999999999999</v>
      </c>
      <c r="E1276" s="332">
        <v>8.6</v>
      </c>
      <c r="F1276" s="332">
        <v>13</v>
      </c>
      <c r="G1276" s="332">
        <v>227</v>
      </c>
      <c r="H1276" s="332">
        <v>1006.8</v>
      </c>
      <c r="I1276" s="332">
        <v>0</v>
      </c>
      <c r="J1276" s="332">
        <v>0</v>
      </c>
      <c r="K1276" s="332">
        <v>3.5</v>
      </c>
      <c r="L1276" s="332">
        <v>31</v>
      </c>
      <c r="M1276" s="332">
        <v>81</v>
      </c>
      <c r="N1276" s="496">
        <v>173.3</v>
      </c>
      <c r="O1276" s="496"/>
      <c r="P1276" s="496"/>
      <c r="Q1276" s="497">
        <v>0.87986111111111098</v>
      </c>
      <c r="R1276" s="496"/>
      <c r="S1276" s="514">
        <f t="shared" si="93"/>
        <v>-10.199999999999999</v>
      </c>
      <c r="T1276" s="513" t="str">
        <f t="shared" si="95"/>
        <v/>
      </c>
      <c r="U1276" s="501" t="str">
        <f t="shared" si="94"/>
        <v/>
      </c>
      <c r="V1276" s="503" t="str">
        <f t="shared" si="96"/>
        <v/>
      </c>
      <c r="W1276" s="514">
        <f t="shared" si="97"/>
        <v>0</v>
      </c>
      <c r="X1276" s="628" t="str">
        <f t="shared" si="98"/>
        <v/>
      </c>
      <c r="AT1276" s="254"/>
      <c r="AV1276" s="216"/>
      <c r="AW1276" s="332"/>
      <c r="AY1276" s="255"/>
    </row>
    <row r="1277" spans="2:51" x14ac:dyDescent="0.25">
      <c r="B1277" s="332">
        <v>10.199999999999999</v>
      </c>
      <c r="C1277" s="332">
        <v>76</v>
      </c>
      <c r="D1277" s="332">
        <v>10.199999999999999</v>
      </c>
      <c r="E1277" s="332">
        <v>7.9</v>
      </c>
      <c r="F1277" s="332">
        <v>11.2</v>
      </c>
      <c r="G1277" s="332">
        <v>294</v>
      </c>
      <c r="H1277" s="332">
        <v>1006.9</v>
      </c>
      <c r="I1277" s="332">
        <v>0</v>
      </c>
      <c r="J1277" s="332">
        <v>0</v>
      </c>
      <c r="K1277" s="332">
        <v>3.5</v>
      </c>
      <c r="L1277" s="332">
        <v>31</v>
      </c>
      <c r="M1277" s="332">
        <v>81</v>
      </c>
      <c r="N1277" s="496">
        <v>173.3</v>
      </c>
      <c r="O1277" s="496"/>
      <c r="P1277" s="496"/>
      <c r="Q1277" s="497">
        <v>0.88055555555555598</v>
      </c>
      <c r="R1277" s="496"/>
      <c r="S1277" s="514">
        <f t="shared" si="93"/>
        <v>-10.199999999999999</v>
      </c>
      <c r="T1277" s="513" t="str">
        <f t="shared" si="95"/>
        <v/>
      </c>
      <c r="U1277" s="501" t="str">
        <f t="shared" si="94"/>
        <v/>
      </c>
      <c r="V1277" s="503" t="str">
        <f t="shared" si="96"/>
        <v/>
      </c>
      <c r="W1277" s="514">
        <f t="shared" si="97"/>
        <v>0</v>
      </c>
      <c r="X1277" s="628" t="str">
        <f t="shared" si="98"/>
        <v/>
      </c>
      <c r="AT1277" s="254"/>
      <c r="AV1277" s="216"/>
      <c r="AW1277" s="332"/>
      <c r="AY1277" s="255"/>
    </row>
    <row r="1278" spans="2:51" x14ac:dyDescent="0.25">
      <c r="B1278" s="332">
        <v>10.199999999999999</v>
      </c>
      <c r="C1278" s="332">
        <v>76</v>
      </c>
      <c r="D1278" s="332">
        <v>10.199999999999999</v>
      </c>
      <c r="E1278" s="332">
        <v>6.5</v>
      </c>
      <c r="F1278" s="332">
        <v>9.4</v>
      </c>
      <c r="G1278" s="332">
        <v>271</v>
      </c>
      <c r="H1278" s="332">
        <v>1006.8</v>
      </c>
      <c r="I1278" s="332">
        <v>0</v>
      </c>
      <c r="J1278" s="332">
        <v>0</v>
      </c>
      <c r="K1278" s="332">
        <v>3.5</v>
      </c>
      <c r="L1278" s="332">
        <v>31</v>
      </c>
      <c r="M1278" s="332">
        <v>81</v>
      </c>
      <c r="N1278" s="496">
        <v>173.3</v>
      </c>
      <c r="O1278" s="496"/>
      <c r="P1278" s="496"/>
      <c r="Q1278" s="497">
        <v>0.88124999999999998</v>
      </c>
      <c r="R1278" s="496"/>
      <c r="S1278" s="514">
        <f t="shared" si="93"/>
        <v>-10.199999999999999</v>
      </c>
      <c r="T1278" s="513" t="str">
        <f t="shared" si="95"/>
        <v/>
      </c>
      <c r="U1278" s="501" t="str">
        <f t="shared" si="94"/>
        <v/>
      </c>
      <c r="V1278" s="503" t="str">
        <f t="shared" si="96"/>
        <v/>
      </c>
      <c r="W1278" s="514">
        <f t="shared" si="97"/>
        <v>0</v>
      </c>
      <c r="X1278" s="628" t="str">
        <f t="shared" si="98"/>
        <v/>
      </c>
      <c r="AT1278" s="254"/>
      <c r="AV1278" s="216"/>
      <c r="AW1278" s="332"/>
      <c r="AY1278" s="255"/>
    </row>
    <row r="1279" spans="2:51" x14ac:dyDescent="0.25">
      <c r="B1279" s="332">
        <v>10.199999999999999</v>
      </c>
      <c r="C1279" s="332">
        <v>76</v>
      </c>
      <c r="D1279" s="332">
        <v>10.199999999999999</v>
      </c>
      <c r="E1279" s="332">
        <v>4</v>
      </c>
      <c r="F1279" s="332">
        <v>5.4</v>
      </c>
      <c r="G1279" s="332">
        <v>287</v>
      </c>
      <c r="H1279" s="332">
        <v>1006.8</v>
      </c>
      <c r="I1279" s="332">
        <v>0</v>
      </c>
      <c r="J1279" s="332">
        <v>0</v>
      </c>
      <c r="K1279" s="332">
        <v>3.5</v>
      </c>
      <c r="L1279" s="332">
        <v>31</v>
      </c>
      <c r="M1279" s="332">
        <v>81</v>
      </c>
      <c r="N1279" s="496">
        <v>173.3</v>
      </c>
      <c r="O1279" s="496"/>
      <c r="P1279" s="496"/>
      <c r="Q1279" s="497">
        <v>0.88194444444444497</v>
      </c>
      <c r="R1279" s="496"/>
      <c r="S1279" s="514">
        <f t="shared" si="93"/>
        <v>-10.199999999999999</v>
      </c>
      <c r="T1279" s="513" t="str">
        <f t="shared" si="95"/>
        <v/>
      </c>
      <c r="U1279" s="501" t="str">
        <f t="shared" si="94"/>
        <v/>
      </c>
      <c r="V1279" s="503" t="str">
        <f t="shared" si="96"/>
        <v/>
      </c>
      <c r="W1279" s="514">
        <f t="shared" si="97"/>
        <v>0</v>
      </c>
      <c r="X1279" s="628" t="str">
        <f t="shared" si="98"/>
        <v/>
      </c>
      <c r="AT1279" s="254"/>
      <c r="AV1279" s="216"/>
      <c r="AW1279" s="332"/>
      <c r="AY1279" s="255"/>
    </row>
    <row r="1280" spans="2:51" x14ac:dyDescent="0.25">
      <c r="B1280" s="332">
        <v>10.199999999999999</v>
      </c>
      <c r="C1280" s="332">
        <v>76</v>
      </c>
      <c r="D1280" s="332">
        <v>10.199999999999999</v>
      </c>
      <c r="E1280" s="332">
        <v>10.4</v>
      </c>
      <c r="F1280" s="332">
        <v>13</v>
      </c>
      <c r="G1280" s="332">
        <v>3</v>
      </c>
      <c r="H1280" s="332">
        <v>1006.7</v>
      </c>
      <c r="I1280" s="332">
        <v>0</v>
      </c>
      <c r="J1280" s="332">
        <v>0</v>
      </c>
      <c r="K1280" s="332">
        <v>3.5</v>
      </c>
      <c r="L1280" s="332">
        <v>31</v>
      </c>
      <c r="M1280" s="332">
        <v>81</v>
      </c>
      <c r="N1280" s="496">
        <v>173.3</v>
      </c>
      <c r="O1280" s="496"/>
      <c r="P1280" s="496"/>
      <c r="Q1280" s="497">
        <v>0.88263888888888897</v>
      </c>
      <c r="R1280" s="496"/>
      <c r="S1280" s="514">
        <f t="shared" si="93"/>
        <v>-10.199999999999999</v>
      </c>
      <c r="T1280" s="513" t="str">
        <f t="shared" si="95"/>
        <v/>
      </c>
      <c r="U1280" s="501" t="str">
        <f t="shared" si="94"/>
        <v/>
      </c>
      <c r="V1280" s="503" t="str">
        <f t="shared" si="96"/>
        <v/>
      </c>
      <c r="W1280" s="514">
        <f t="shared" si="97"/>
        <v>0</v>
      </c>
      <c r="X1280" s="628" t="str">
        <f t="shared" si="98"/>
        <v/>
      </c>
      <c r="AT1280" s="254"/>
      <c r="AV1280" s="216"/>
      <c r="AW1280" s="332"/>
      <c r="AY1280" s="255"/>
    </row>
    <row r="1281" spans="2:51" x14ac:dyDescent="0.25">
      <c r="B1281" s="332">
        <v>10.199999999999999</v>
      </c>
      <c r="C1281" s="332">
        <v>76</v>
      </c>
      <c r="D1281" s="332">
        <v>10.199999999999999</v>
      </c>
      <c r="E1281" s="332">
        <v>5.4</v>
      </c>
      <c r="F1281" s="332">
        <v>7.2</v>
      </c>
      <c r="G1281" s="332">
        <v>248</v>
      </c>
      <c r="H1281" s="332">
        <v>1006.8</v>
      </c>
      <c r="I1281" s="332">
        <v>0</v>
      </c>
      <c r="J1281" s="332">
        <v>0</v>
      </c>
      <c r="K1281" s="332">
        <v>3.5</v>
      </c>
      <c r="L1281" s="332">
        <v>31</v>
      </c>
      <c r="M1281" s="332">
        <v>81</v>
      </c>
      <c r="N1281" s="496">
        <v>173.3</v>
      </c>
      <c r="O1281" s="496"/>
      <c r="P1281" s="496"/>
      <c r="Q1281" s="497">
        <v>0.88333333333333297</v>
      </c>
      <c r="R1281" s="496"/>
      <c r="S1281" s="514">
        <f t="shared" si="93"/>
        <v>-10.199999999999999</v>
      </c>
      <c r="T1281" s="513" t="str">
        <f t="shared" si="95"/>
        <v/>
      </c>
      <c r="U1281" s="501" t="str">
        <f t="shared" si="94"/>
        <v/>
      </c>
      <c r="V1281" s="503" t="str">
        <f t="shared" si="96"/>
        <v/>
      </c>
      <c r="W1281" s="514">
        <f t="shared" si="97"/>
        <v>0</v>
      </c>
      <c r="X1281" s="628" t="str">
        <f t="shared" si="98"/>
        <v/>
      </c>
      <c r="AT1281" s="254"/>
      <c r="AV1281" s="216"/>
      <c r="AW1281" s="332"/>
      <c r="AY1281" s="255"/>
    </row>
    <row r="1282" spans="2:51" x14ac:dyDescent="0.25">
      <c r="B1282" s="332">
        <v>10.199999999999999</v>
      </c>
      <c r="C1282" s="332">
        <v>76</v>
      </c>
      <c r="D1282" s="332">
        <v>10.199999999999999</v>
      </c>
      <c r="E1282" s="332">
        <v>6.5</v>
      </c>
      <c r="F1282" s="332">
        <v>9.4</v>
      </c>
      <c r="G1282" s="332">
        <v>246</v>
      </c>
      <c r="H1282" s="332">
        <v>1006.8</v>
      </c>
      <c r="I1282" s="332">
        <v>0</v>
      </c>
      <c r="J1282" s="332">
        <v>0</v>
      </c>
      <c r="K1282" s="332">
        <v>3.5</v>
      </c>
      <c r="L1282" s="332">
        <v>31</v>
      </c>
      <c r="M1282" s="332">
        <v>81</v>
      </c>
      <c r="N1282" s="496">
        <v>173.3</v>
      </c>
      <c r="O1282" s="496"/>
      <c r="P1282" s="496"/>
      <c r="Q1282" s="497">
        <v>0.88402777777777797</v>
      </c>
      <c r="R1282" s="496"/>
      <c r="S1282" s="514">
        <f t="shared" si="93"/>
        <v>-10.199999999999999</v>
      </c>
      <c r="T1282" s="513" t="str">
        <f t="shared" si="95"/>
        <v/>
      </c>
      <c r="U1282" s="501" t="str">
        <f t="shared" si="94"/>
        <v/>
      </c>
      <c r="V1282" s="503" t="str">
        <f t="shared" si="96"/>
        <v/>
      </c>
      <c r="W1282" s="514">
        <f t="shared" si="97"/>
        <v>0</v>
      </c>
      <c r="X1282" s="628" t="str">
        <f t="shared" si="98"/>
        <v/>
      </c>
      <c r="AT1282" s="254"/>
      <c r="AV1282" s="216"/>
      <c r="AW1282" s="332"/>
      <c r="AY1282" s="255"/>
    </row>
    <row r="1283" spans="2:51" x14ac:dyDescent="0.25">
      <c r="B1283" s="332">
        <v>10.199999999999999</v>
      </c>
      <c r="C1283" s="332">
        <v>76</v>
      </c>
      <c r="D1283" s="332">
        <v>10.199999999999999</v>
      </c>
      <c r="E1283" s="332">
        <v>2.9</v>
      </c>
      <c r="F1283" s="332">
        <v>5.4</v>
      </c>
      <c r="G1283" s="332">
        <v>3</v>
      </c>
      <c r="H1283" s="332">
        <v>1006.7</v>
      </c>
      <c r="I1283" s="332">
        <v>0</v>
      </c>
      <c r="J1283" s="332">
        <v>0</v>
      </c>
      <c r="K1283" s="332">
        <v>3.5</v>
      </c>
      <c r="L1283" s="332">
        <v>31</v>
      </c>
      <c r="M1283" s="332">
        <v>81</v>
      </c>
      <c r="N1283" s="496">
        <v>173.3</v>
      </c>
      <c r="O1283" s="496"/>
      <c r="P1283" s="496"/>
      <c r="Q1283" s="497">
        <v>0.88472222222222197</v>
      </c>
      <c r="R1283" s="496"/>
      <c r="S1283" s="514">
        <f t="shared" si="93"/>
        <v>-10.199999999999999</v>
      </c>
      <c r="T1283" s="513" t="str">
        <f t="shared" si="95"/>
        <v/>
      </c>
      <c r="U1283" s="501" t="str">
        <f t="shared" si="94"/>
        <v/>
      </c>
      <c r="V1283" s="503" t="str">
        <f t="shared" si="96"/>
        <v/>
      </c>
      <c r="W1283" s="514">
        <f t="shared" si="97"/>
        <v>0</v>
      </c>
      <c r="X1283" s="628" t="str">
        <f t="shared" si="98"/>
        <v/>
      </c>
      <c r="AT1283" s="254"/>
      <c r="AV1283" s="216"/>
      <c r="AW1283" s="332"/>
      <c r="AY1283" s="255"/>
    </row>
    <row r="1284" spans="2:51" x14ac:dyDescent="0.25">
      <c r="B1284" s="332">
        <v>10.199999999999999</v>
      </c>
      <c r="C1284" s="332">
        <v>76</v>
      </c>
      <c r="D1284" s="332">
        <v>10.199999999999999</v>
      </c>
      <c r="E1284" s="332">
        <v>6.5</v>
      </c>
      <c r="F1284" s="332">
        <v>7.2</v>
      </c>
      <c r="G1284" s="332">
        <v>205</v>
      </c>
      <c r="H1284" s="332">
        <v>1006.8</v>
      </c>
      <c r="I1284" s="332">
        <v>0</v>
      </c>
      <c r="J1284" s="332">
        <v>0</v>
      </c>
      <c r="K1284" s="332">
        <v>3.5</v>
      </c>
      <c r="L1284" s="332">
        <v>31</v>
      </c>
      <c r="M1284" s="332">
        <v>81</v>
      </c>
      <c r="N1284" s="496">
        <v>173.3</v>
      </c>
      <c r="O1284" s="496"/>
      <c r="P1284" s="496"/>
      <c r="Q1284" s="497">
        <v>0.88541666666666696</v>
      </c>
      <c r="R1284" s="496"/>
      <c r="S1284" s="514">
        <f t="shared" si="93"/>
        <v>-10.199999999999999</v>
      </c>
      <c r="T1284" s="513" t="str">
        <f t="shared" si="95"/>
        <v/>
      </c>
      <c r="U1284" s="501" t="str">
        <f t="shared" si="94"/>
        <v/>
      </c>
      <c r="V1284" s="503" t="str">
        <f t="shared" si="96"/>
        <v/>
      </c>
      <c r="W1284" s="514">
        <f t="shared" si="97"/>
        <v>0</v>
      </c>
      <c r="X1284" s="628" t="str">
        <f t="shared" si="98"/>
        <v/>
      </c>
      <c r="AT1284" s="254"/>
      <c r="AV1284" s="216"/>
      <c r="AW1284" s="332"/>
      <c r="AY1284" s="255"/>
    </row>
    <row r="1285" spans="2:51" x14ac:dyDescent="0.25">
      <c r="B1285" s="332">
        <v>10.199999999999999</v>
      </c>
      <c r="C1285" s="332">
        <v>76</v>
      </c>
      <c r="D1285" s="332">
        <v>10.199999999999999</v>
      </c>
      <c r="E1285" s="332">
        <v>4.7</v>
      </c>
      <c r="F1285" s="332">
        <v>7.2</v>
      </c>
      <c r="G1285" s="332">
        <v>280</v>
      </c>
      <c r="H1285" s="332">
        <v>1006.8</v>
      </c>
      <c r="I1285" s="332">
        <v>0</v>
      </c>
      <c r="J1285" s="332">
        <v>0</v>
      </c>
      <c r="K1285" s="332">
        <v>3.5</v>
      </c>
      <c r="L1285" s="332">
        <v>31</v>
      </c>
      <c r="M1285" s="332">
        <v>81</v>
      </c>
      <c r="N1285" s="496">
        <v>173.3</v>
      </c>
      <c r="O1285" s="496"/>
      <c r="P1285" s="496"/>
      <c r="Q1285" s="497">
        <v>0.88611111111111096</v>
      </c>
      <c r="R1285" s="496"/>
      <c r="S1285" s="514">
        <f t="shared" si="93"/>
        <v>-10.199999999999999</v>
      </c>
      <c r="T1285" s="513" t="str">
        <f t="shared" si="95"/>
        <v/>
      </c>
      <c r="U1285" s="501" t="str">
        <f t="shared" si="94"/>
        <v/>
      </c>
      <c r="V1285" s="503" t="str">
        <f t="shared" si="96"/>
        <v/>
      </c>
      <c r="W1285" s="514">
        <f t="shared" si="97"/>
        <v>0</v>
      </c>
      <c r="X1285" s="628" t="str">
        <f t="shared" si="98"/>
        <v/>
      </c>
      <c r="AT1285" s="254"/>
      <c r="AV1285" s="216"/>
      <c r="AW1285" s="332"/>
      <c r="AY1285" s="255"/>
    </row>
    <row r="1286" spans="2:51" x14ac:dyDescent="0.25">
      <c r="B1286" s="332">
        <v>10.199999999999999</v>
      </c>
      <c r="C1286" s="332">
        <v>76</v>
      </c>
      <c r="D1286" s="332">
        <v>10.199999999999999</v>
      </c>
      <c r="E1286" s="332">
        <v>4</v>
      </c>
      <c r="F1286" s="332">
        <v>5.4</v>
      </c>
      <c r="G1286" s="332">
        <v>11</v>
      </c>
      <c r="H1286" s="332">
        <v>1006.9</v>
      </c>
      <c r="I1286" s="332">
        <v>0</v>
      </c>
      <c r="J1286" s="332">
        <v>0</v>
      </c>
      <c r="K1286" s="332">
        <v>3.5</v>
      </c>
      <c r="L1286" s="332">
        <v>31</v>
      </c>
      <c r="M1286" s="332">
        <v>81</v>
      </c>
      <c r="N1286" s="496">
        <v>173.3</v>
      </c>
      <c r="O1286" s="496"/>
      <c r="P1286" s="496"/>
      <c r="Q1286" s="497">
        <v>0.88680555555555596</v>
      </c>
      <c r="R1286" s="496"/>
      <c r="S1286" s="514">
        <f t="shared" si="93"/>
        <v>-10.199999999999999</v>
      </c>
      <c r="T1286" s="513" t="str">
        <f t="shared" si="95"/>
        <v/>
      </c>
      <c r="U1286" s="501" t="str">
        <f t="shared" si="94"/>
        <v/>
      </c>
      <c r="V1286" s="503" t="str">
        <f t="shared" si="96"/>
        <v/>
      </c>
      <c r="W1286" s="514">
        <f t="shared" si="97"/>
        <v>0</v>
      </c>
      <c r="X1286" s="628" t="str">
        <f t="shared" si="98"/>
        <v/>
      </c>
      <c r="AT1286" s="254"/>
      <c r="AV1286" s="216"/>
      <c r="AW1286" s="332"/>
      <c r="AY1286" s="255"/>
    </row>
    <row r="1287" spans="2:51" x14ac:dyDescent="0.25">
      <c r="B1287" s="332">
        <v>10.199999999999999</v>
      </c>
      <c r="C1287" s="332">
        <v>76</v>
      </c>
      <c r="D1287" s="332">
        <v>10.199999999999999</v>
      </c>
      <c r="E1287" s="332">
        <v>6.5</v>
      </c>
      <c r="F1287" s="332">
        <v>13</v>
      </c>
      <c r="G1287" s="332">
        <v>282</v>
      </c>
      <c r="H1287" s="332">
        <v>1006.7</v>
      </c>
      <c r="I1287" s="332">
        <v>0</v>
      </c>
      <c r="J1287" s="332">
        <v>0</v>
      </c>
      <c r="K1287" s="332">
        <v>3.5</v>
      </c>
      <c r="L1287" s="332">
        <v>31</v>
      </c>
      <c r="M1287" s="332">
        <v>81</v>
      </c>
      <c r="N1287" s="496">
        <v>173.3</v>
      </c>
      <c r="O1287" s="496"/>
      <c r="P1287" s="496"/>
      <c r="Q1287" s="497">
        <v>0.88749999999999996</v>
      </c>
      <c r="R1287" s="496"/>
      <c r="S1287" s="514">
        <f t="shared" si="93"/>
        <v>-10.199999999999999</v>
      </c>
      <c r="T1287" s="513" t="str">
        <f t="shared" si="95"/>
        <v/>
      </c>
      <c r="U1287" s="501" t="str">
        <f t="shared" si="94"/>
        <v/>
      </c>
      <c r="V1287" s="503" t="str">
        <f t="shared" si="96"/>
        <v/>
      </c>
      <c r="W1287" s="514">
        <f t="shared" si="97"/>
        <v>0</v>
      </c>
      <c r="X1287" s="628" t="str">
        <f t="shared" si="98"/>
        <v/>
      </c>
      <c r="AT1287" s="254"/>
      <c r="AV1287" s="216"/>
      <c r="AW1287" s="332"/>
      <c r="AY1287" s="255"/>
    </row>
    <row r="1288" spans="2:51" x14ac:dyDescent="0.25">
      <c r="B1288" s="332">
        <v>10.199999999999999</v>
      </c>
      <c r="C1288" s="332">
        <v>75</v>
      </c>
      <c r="D1288" s="332">
        <v>10.199999999999999</v>
      </c>
      <c r="E1288" s="332">
        <v>3.2</v>
      </c>
      <c r="F1288" s="332">
        <v>5.4</v>
      </c>
      <c r="G1288" s="332">
        <v>19</v>
      </c>
      <c r="H1288" s="332">
        <v>1006.6</v>
      </c>
      <c r="I1288" s="332">
        <v>0</v>
      </c>
      <c r="J1288" s="332">
        <v>0</v>
      </c>
      <c r="K1288" s="332">
        <v>3.5</v>
      </c>
      <c r="L1288" s="332">
        <v>31</v>
      </c>
      <c r="M1288" s="332">
        <v>81</v>
      </c>
      <c r="N1288" s="496">
        <v>173.3</v>
      </c>
      <c r="O1288" s="496"/>
      <c r="P1288" s="496"/>
      <c r="Q1288" s="497">
        <v>0.88819444444444495</v>
      </c>
      <c r="R1288" s="496"/>
      <c r="S1288" s="514">
        <f t="shared" si="93"/>
        <v>-10.199999999999999</v>
      </c>
      <c r="T1288" s="513" t="str">
        <f t="shared" si="95"/>
        <v/>
      </c>
      <c r="U1288" s="501" t="str">
        <f t="shared" si="94"/>
        <v/>
      </c>
      <c r="V1288" s="503" t="str">
        <f t="shared" si="96"/>
        <v/>
      </c>
      <c r="W1288" s="514">
        <f t="shared" si="97"/>
        <v>0</v>
      </c>
      <c r="X1288" s="628" t="str">
        <f t="shared" si="98"/>
        <v/>
      </c>
      <c r="AT1288" s="254"/>
      <c r="AV1288" s="216"/>
      <c r="AW1288" s="332"/>
      <c r="AY1288" s="255"/>
    </row>
    <row r="1289" spans="2:51" x14ac:dyDescent="0.25">
      <c r="B1289" s="332">
        <v>10.199999999999999</v>
      </c>
      <c r="C1289" s="332">
        <v>75</v>
      </c>
      <c r="D1289" s="332">
        <v>10.199999999999999</v>
      </c>
      <c r="E1289" s="332">
        <v>11.2</v>
      </c>
      <c r="F1289" s="332">
        <v>18.399999999999999</v>
      </c>
      <c r="G1289" s="332">
        <v>278</v>
      </c>
      <c r="H1289" s="332">
        <v>1006.6</v>
      </c>
      <c r="I1289" s="332">
        <v>0</v>
      </c>
      <c r="J1289" s="332">
        <v>0</v>
      </c>
      <c r="K1289" s="332">
        <v>3.5</v>
      </c>
      <c r="L1289" s="332">
        <v>31</v>
      </c>
      <c r="M1289" s="332">
        <v>81</v>
      </c>
      <c r="N1289" s="496">
        <v>173.3</v>
      </c>
      <c r="O1289" s="496"/>
      <c r="P1289" s="496"/>
      <c r="Q1289" s="497">
        <v>0.88888888888888895</v>
      </c>
      <c r="R1289" s="496"/>
      <c r="S1289" s="514">
        <f t="shared" ref="S1289:S1329" si="99">O1289-B1289</f>
        <v>-10.199999999999999</v>
      </c>
      <c r="T1289" s="513" t="str">
        <f t="shared" si="95"/>
        <v/>
      </c>
      <c r="U1289" s="501" t="str">
        <f t="shared" si="94"/>
        <v/>
      </c>
      <c r="V1289" s="503" t="str">
        <f t="shared" si="96"/>
        <v/>
      </c>
      <c r="W1289" s="514">
        <f t="shared" si="97"/>
        <v>0</v>
      </c>
      <c r="X1289" s="628" t="str">
        <f t="shared" si="98"/>
        <v/>
      </c>
      <c r="AT1289" s="254"/>
      <c r="AV1289" s="216"/>
      <c r="AW1289" s="332"/>
      <c r="AY1289" s="255"/>
    </row>
    <row r="1290" spans="2:51" x14ac:dyDescent="0.25">
      <c r="B1290" s="332">
        <v>10.199999999999999</v>
      </c>
      <c r="C1290" s="332">
        <v>75</v>
      </c>
      <c r="D1290" s="332">
        <v>10.199999999999999</v>
      </c>
      <c r="E1290" s="332">
        <v>8.6</v>
      </c>
      <c r="F1290" s="332">
        <v>11.2</v>
      </c>
      <c r="G1290" s="332">
        <v>257</v>
      </c>
      <c r="H1290" s="332">
        <v>1006.6</v>
      </c>
      <c r="I1290" s="332">
        <v>0</v>
      </c>
      <c r="J1290" s="332">
        <v>0</v>
      </c>
      <c r="K1290" s="332">
        <v>3.5</v>
      </c>
      <c r="L1290" s="332">
        <v>31</v>
      </c>
      <c r="M1290" s="332">
        <v>81</v>
      </c>
      <c r="N1290" s="496">
        <v>173.3</v>
      </c>
      <c r="O1290" s="496"/>
      <c r="P1290" s="496"/>
      <c r="Q1290" s="497">
        <v>0.88958333333333295</v>
      </c>
      <c r="R1290" s="496"/>
      <c r="S1290" s="514">
        <f t="shared" si="99"/>
        <v>-10.199999999999999</v>
      </c>
      <c r="T1290" s="513" t="str">
        <f t="shared" si="95"/>
        <v/>
      </c>
      <c r="U1290" s="501" t="str">
        <f t="shared" si="94"/>
        <v/>
      </c>
      <c r="V1290" s="503" t="str">
        <f t="shared" si="96"/>
        <v/>
      </c>
      <c r="W1290" s="514">
        <f t="shared" si="97"/>
        <v>0</v>
      </c>
      <c r="X1290" s="628" t="str">
        <f t="shared" si="98"/>
        <v/>
      </c>
      <c r="AT1290" s="254"/>
      <c r="AV1290" s="216"/>
      <c r="AW1290" s="332"/>
      <c r="AY1290" s="255"/>
    </row>
    <row r="1291" spans="2:51" x14ac:dyDescent="0.25">
      <c r="B1291" s="332">
        <v>10.199999999999999</v>
      </c>
      <c r="C1291" s="332">
        <v>75</v>
      </c>
      <c r="D1291" s="332">
        <v>10.199999999999999</v>
      </c>
      <c r="E1291" s="332">
        <v>5.8</v>
      </c>
      <c r="F1291" s="332">
        <v>9.4</v>
      </c>
      <c r="G1291" s="332">
        <v>82</v>
      </c>
      <c r="H1291" s="332">
        <v>1006.8</v>
      </c>
      <c r="I1291" s="332">
        <v>0</v>
      </c>
      <c r="J1291" s="332">
        <v>0</v>
      </c>
      <c r="K1291" s="332">
        <v>3.5</v>
      </c>
      <c r="L1291" s="332">
        <v>31</v>
      </c>
      <c r="M1291" s="332">
        <v>81</v>
      </c>
      <c r="N1291" s="496">
        <v>173.3</v>
      </c>
      <c r="O1291" s="496"/>
      <c r="P1291" s="496"/>
      <c r="Q1291" s="497">
        <v>0.89027777777777795</v>
      </c>
      <c r="R1291" s="496"/>
      <c r="S1291" s="514">
        <f t="shared" si="99"/>
        <v>-10.199999999999999</v>
      </c>
      <c r="T1291" s="513" t="str">
        <f t="shared" si="95"/>
        <v/>
      </c>
      <c r="U1291" s="501" t="str">
        <f t="shared" ref="U1291:U1354" si="100">IF(J1291&gt;0,60,"")</f>
        <v/>
      </c>
      <c r="V1291" s="503" t="str">
        <f t="shared" si="96"/>
        <v/>
      </c>
      <c r="W1291" s="514">
        <f t="shared" si="97"/>
        <v>0</v>
      </c>
      <c r="X1291" s="628" t="str">
        <f t="shared" si="98"/>
        <v/>
      </c>
      <c r="AT1291" s="254"/>
      <c r="AV1291" s="216"/>
      <c r="AW1291" s="332"/>
      <c r="AY1291" s="255"/>
    </row>
    <row r="1292" spans="2:51" x14ac:dyDescent="0.25">
      <c r="B1292" s="332">
        <v>10.199999999999999</v>
      </c>
      <c r="C1292" s="332">
        <v>75</v>
      </c>
      <c r="D1292" s="332">
        <v>10.199999999999999</v>
      </c>
      <c r="E1292" s="332">
        <v>7.9</v>
      </c>
      <c r="F1292" s="332">
        <v>13</v>
      </c>
      <c r="G1292" s="332">
        <v>33</v>
      </c>
      <c r="H1292" s="332">
        <v>1006.7</v>
      </c>
      <c r="I1292" s="332">
        <v>0</v>
      </c>
      <c r="J1292" s="332">
        <v>0</v>
      </c>
      <c r="K1292" s="332">
        <v>3.5</v>
      </c>
      <c r="L1292" s="332">
        <v>31</v>
      </c>
      <c r="M1292" s="332">
        <v>81</v>
      </c>
      <c r="N1292" s="496">
        <v>173.3</v>
      </c>
      <c r="O1292" s="496"/>
      <c r="P1292" s="496"/>
      <c r="Q1292" s="497">
        <v>0.89097222222222205</v>
      </c>
      <c r="R1292" s="496"/>
      <c r="S1292" s="514">
        <f t="shared" si="99"/>
        <v>-10.199999999999999</v>
      </c>
      <c r="T1292" s="513" t="str">
        <f t="shared" si="95"/>
        <v/>
      </c>
      <c r="U1292" s="501" t="str">
        <f t="shared" si="100"/>
        <v/>
      </c>
      <c r="V1292" s="503" t="str">
        <f t="shared" si="96"/>
        <v/>
      </c>
      <c r="W1292" s="514">
        <f t="shared" si="97"/>
        <v>0</v>
      </c>
      <c r="X1292" s="628" t="str">
        <f t="shared" si="98"/>
        <v/>
      </c>
      <c r="AT1292" s="254"/>
      <c r="AV1292" s="216"/>
      <c r="AW1292" s="332"/>
      <c r="AY1292" s="255"/>
    </row>
    <row r="1293" spans="2:51" x14ac:dyDescent="0.25">
      <c r="B1293" s="332">
        <v>10.199999999999999</v>
      </c>
      <c r="C1293" s="332">
        <v>75</v>
      </c>
      <c r="D1293" s="332">
        <v>10.199999999999999</v>
      </c>
      <c r="E1293" s="332">
        <v>1.4</v>
      </c>
      <c r="F1293" s="332">
        <v>1.8</v>
      </c>
      <c r="G1293" s="332">
        <v>12</v>
      </c>
      <c r="H1293" s="332">
        <v>1006.3</v>
      </c>
      <c r="I1293" s="332">
        <v>0</v>
      </c>
      <c r="J1293" s="332">
        <v>0</v>
      </c>
      <c r="K1293" s="332">
        <v>3.5</v>
      </c>
      <c r="L1293" s="332">
        <v>31</v>
      </c>
      <c r="M1293" s="332">
        <v>81</v>
      </c>
      <c r="N1293" s="496">
        <v>173.3</v>
      </c>
      <c r="O1293" s="496"/>
      <c r="P1293" s="496"/>
      <c r="Q1293" s="497">
        <v>0.89166666666666705</v>
      </c>
      <c r="R1293" s="496"/>
      <c r="S1293" s="514">
        <f t="shared" si="99"/>
        <v>-10.199999999999999</v>
      </c>
      <c r="T1293" s="513" t="str">
        <f t="shared" si="95"/>
        <v/>
      </c>
      <c r="U1293" s="501" t="str">
        <f t="shared" si="100"/>
        <v/>
      </c>
      <c r="V1293" s="503" t="str">
        <f t="shared" si="96"/>
        <v/>
      </c>
      <c r="W1293" s="514">
        <f t="shared" si="97"/>
        <v>0</v>
      </c>
      <c r="X1293" s="628" t="str">
        <f t="shared" si="98"/>
        <v/>
      </c>
      <c r="AT1293" s="254"/>
      <c r="AV1293" s="216"/>
      <c r="AW1293" s="332"/>
      <c r="AY1293" s="255"/>
    </row>
    <row r="1294" spans="2:51" x14ac:dyDescent="0.25">
      <c r="B1294" s="332">
        <v>10.199999999999999</v>
      </c>
      <c r="C1294" s="332">
        <v>76</v>
      </c>
      <c r="D1294" s="332">
        <v>10.199999999999999</v>
      </c>
      <c r="E1294" s="332">
        <v>5.8</v>
      </c>
      <c r="F1294" s="332">
        <v>7.2</v>
      </c>
      <c r="G1294" s="332">
        <v>260</v>
      </c>
      <c r="H1294" s="332">
        <v>1006.8</v>
      </c>
      <c r="I1294" s="332">
        <v>0</v>
      </c>
      <c r="J1294" s="332">
        <v>0</v>
      </c>
      <c r="K1294" s="332">
        <v>3.5</v>
      </c>
      <c r="L1294" s="332">
        <v>31</v>
      </c>
      <c r="M1294" s="332">
        <v>81</v>
      </c>
      <c r="N1294" s="496">
        <v>173.3</v>
      </c>
      <c r="O1294" s="496"/>
      <c r="P1294" s="496"/>
      <c r="Q1294" s="497">
        <v>0.89236111111111105</v>
      </c>
      <c r="R1294" s="496"/>
      <c r="S1294" s="514">
        <f t="shared" si="99"/>
        <v>-10.199999999999999</v>
      </c>
      <c r="T1294" s="513" t="str">
        <f t="shared" si="95"/>
        <v/>
      </c>
      <c r="U1294" s="501" t="str">
        <f t="shared" si="100"/>
        <v/>
      </c>
      <c r="V1294" s="503" t="str">
        <f t="shared" si="96"/>
        <v/>
      </c>
      <c r="W1294" s="514">
        <f t="shared" si="97"/>
        <v>0</v>
      </c>
      <c r="X1294" s="628" t="str">
        <f t="shared" si="98"/>
        <v/>
      </c>
      <c r="AT1294" s="254"/>
      <c r="AV1294" s="216"/>
      <c r="AW1294" s="332"/>
      <c r="AY1294" s="255"/>
    </row>
    <row r="1295" spans="2:51" x14ac:dyDescent="0.25">
      <c r="B1295" s="332">
        <v>10.199999999999999</v>
      </c>
      <c r="C1295" s="332">
        <v>76</v>
      </c>
      <c r="D1295" s="332">
        <v>10.199999999999999</v>
      </c>
      <c r="E1295" s="332">
        <v>7.2</v>
      </c>
      <c r="F1295" s="332">
        <v>9.4</v>
      </c>
      <c r="G1295" s="332">
        <v>20</v>
      </c>
      <c r="H1295" s="332">
        <v>1006.6</v>
      </c>
      <c r="I1295" s="332">
        <v>0</v>
      </c>
      <c r="J1295" s="332">
        <v>0</v>
      </c>
      <c r="K1295" s="332">
        <v>3.5</v>
      </c>
      <c r="L1295" s="332">
        <v>31</v>
      </c>
      <c r="M1295" s="332">
        <v>81</v>
      </c>
      <c r="N1295" s="496">
        <v>173.3</v>
      </c>
      <c r="O1295" s="496"/>
      <c r="P1295" s="496"/>
      <c r="Q1295" s="497">
        <v>0.89305555555555605</v>
      </c>
      <c r="R1295" s="496"/>
      <c r="S1295" s="514">
        <f t="shared" si="99"/>
        <v>-10.199999999999999</v>
      </c>
      <c r="T1295" s="513" t="str">
        <f t="shared" si="95"/>
        <v/>
      </c>
      <c r="U1295" s="501" t="str">
        <f t="shared" si="100"/>
        <v/>
      </c>
      <c r="V1295" s="503" t="str">
        <f t="shared" si="96"/>
        <v/>
      </c>
      <c r="W1295" s="514">
        <f t="shared" si="97"/>
        <v>0</v>
      </c>
      <c r="X1295" s="628" t="str">
        <f t="shared" si="98"/>
        <v/>
      </c>
      <c r="AT1295" s="254"/>
      <c r="AV1295" s="216"/>
      <c r="AW1295" s="332"/>
      <c r="AY1295" s="255"/>
    </row>
    <row r="1296" spans="2:51" x14ac:dyDescent="0.25">
      <c r="B1296" s="332">
        <v>10.3</v>
      </c>
      <c r="C1296" s="332">
        <v>76</v>
      </c>
      <c r="D1296" s="332">
        <v>10.3</v>
      </c>
      <c r="E1296" s="332">
        <v>3.6</v>
      </c>
      <c r="F1296" s="332">
        <v>5.4</v>
      </c>
      <c r="G1296" s="332">
        <v>354</v>
      </c>
      <c r="H1296" s="332">
        <v>1006.6</v>
      </c>
      <c r="I1296" s="332">
        <v>0</v>
      </c>
      <c r="J1296" s="332">
        <v>0</v>
      </c>
      <c r="K1296" s="332">
        <v>3.5</v>
      </c>
      <c r="L1296" s="332">
        <v>31</v>
      </c>
      <c r="M1296" s="332">
        <v>81</v>
      </c>
      <c r="N1296" s="496">
        <v>173.3</v>
      </c>
      <c r="O1296" s="496"/>
      <c r="P1296" s="496"/>
      <c r="Q1296" s="497">
        <v>0.89375000000000004</v>
      </c>
      <c r="R1296" s="496"/>
      <c r="S1296" s="514">
        <f t="shared" si="99"/>
        <v>-10.3</v>
      </c>
      <c r="T1296" s="513" t="str">
        <f t="shared" si="95"/>
        <v/>
      </c>
      <c r="U1296" s="501" t="str">
        <f t="shared" si="100"/>
        <v/>
      </c>
      <c r="V1296" s="503" t="str">
        <f t="shared" si="96"/>
        <v/>
      </c>
      <c r="W1296" s="514">
        <f t="shared" si="97"/>
        <v>0</v>
      </c>
      <c r="X1296" s="628" t="str">
        <f t="shared" si="98"/>
        <v/>
      </c>
      <c r="AT1296" s="254"/>
      <c r="AV1296" s="216"/>
      <c r="AW1296" s="332"/>
      <c r="AY1296" s="255"/>
    </row>
    <row r="1297" spans="2:51" x14ac:dyDescent="0.25">
      <c r="B1297" s="332">
        <v>10.3</v>
      </c>
      <c r="C1297" s="332">
        <v>76</v>
      </c>
      <c r="D1297" s="332">
        <v>10.3</v>
      </c>
      <c r="E1297" s="332">
        <v>4.3</v>
      </c>
      <c r="F1297" s="332">
        <v>7.2</v>
      </c>
      <c r="G1297" s="332">
        <v>305</v>
      </c>
      <c r="H1297" s="332">
        <v>1006.7</v>
      </c>
      <c r="I1297" s="332">
        <v>0</v>
      </c>
      <c r="J1297" s="332">
        <v>0</v>
      </c>
      <c r="K1297" s="332">
        <v>3.5</v>
      </c>
      <c r="L1297" s="332">
        <v>31</v>
      </c>
      <c r="M1297" s="332">
        <v>81</v>
      </c>
      <c r="N1297" s="496">
        <v>173.3</v>
      </c>
      <c r="O1297" s="496"/>
      <c r="P1297" s="496"/>
      <c r="Q1297" s="497">
        <v>0.89444444444444404</v>
      </c>
      <c r="R1297" s="496"/>
      <c r="S1297" s="514">
        <f t="shared" si="99"/>
        <v>-10.3</v>
      </c>
      <c r="T1297" s="513" t="str">
        <f t="shared" si="95"/>
        <v/>
      </c>
      <c r="U1297" s="501" t="str">
        <f t="shared" si="100"/>
        <v/>
      </c>
      <c r="V1297" s="503" t="str">
        <f t="shared" si="96"/>
        <v/>
      </c>
      <c r="W1297" s="514">
        <f t="shared" si="97"/>
        <v>0</v>
      </c>
      <c r="X1297" s="628" t="str">
        <f t="shared" si="98"/>
        <v/>
      </c>
      <c r="AT1297" s="254"/>
      <c r="AV1297" s="216"/>
      <c r="AW1297" s="332"/>
      <c r="AY1297" s="255"/>
    </row>
    <row r="1298" spans="2:51" x14ac:dyDescent="0.25">
      <c r="B1298" s="332">
        <v>10.3</v>
      </c>
      <c r="C1298" s="332">
        <v>77</v>
      </c>
      <c r="D1298" s="332">
        <v>10.3</v>
      </c>
      <c r="E1298" s="332">
        <v>6.1</v>
      </c>
      <c r="F1298" s="332">
        <v>9.4</v>
      </c>
      <c r="G1298" s="332">
        <v>194</v>
      </c>
      <c r="H1298" s="332">
        <v>1006.6</v>
      </c>
      <c r="I1298" s="332">
        <v>0</v>
      </c>
      <c r="J1298" s="332">
        <v>0</v>
      </c>
      <c r="K1298" s="332">
        <v>3.5</v>
      </c>
      <c r="L1298" s="332">
        <v>31</v>
      </c>
      <c r="M1298" s="332">
        <v>81</v>
      </c>
      <c r="N1298" s="496">
        <v>173.3</v>
      </c>
      <c r="O1298" s="496"/>
      <c r="P1298" s="496"/>
      <c r="Q1298" s="497">
        <v>0.89513888888888904</v>
      </c>
      <c r="R1298" s="496"/>
      <c r="S1298" s="514">
        <f t="shared" si="99"/>
        <v>-10.3</v>
      </c>
      <c r="T1298" s="513" t="str">
        <f t="shared" si="95"/>
        <v/>
      </c>
      <c r="U1298" s="501" t="str">
        <f t="shared" si="100"/>
        <v/>
      </c>
      <c r="V1298" s="503" t="str">
        <f t="shared" si="96"/>
        <v/>
      </c>
      <c r="W1298" s="514">
        <f t="shared" si="97"/>
        <v>0</v>
      </c>
      <c r="X1298" s="628" t="str">
        <f t="shared" si="98"/>
        <v/>
      </c>
      <c r="AT1298" s="254"/>
      <c r="AV1298" s="216"/>
      <c r="AW1298" s="332"/>
      <c r="AY1298" s="255"/>
    </row>
    <row r="1299" spans="2:51" x14ac:dyDescent="0.25">
      <c r="B1299" s="332">
        <v>10.199999999999999</v>
      </c>
      <c r="C1299" s="332">
        <v>77</v>
      </c>
      <c r="D1299" s="332">
        <v>10.199999999999999</v>
      </c>
      <c r="E1299" s="332">
        <v>6.5</v>
      </c>
      <c r="F1299" s="332">
        <v>11.2</v>
      </c>
      <c r="G1299" s="332">
        <v>288</v>
      </c>
      <c r="H1299" s="332">
        <v>1006.6</v>
      </c>
      <c r="I1299" s="332">
        <v>0</v>
      </c>
      <c r="J1299" s="332">
        <v>0</v>
      </c>
      <c r="K1299" s="332">
        <v>3.5</v>
      </c>
      <c r="L1299" s="332">
        <v>31</v>
      </c>
      <c r="M1299" s="332">
        <v>81</v>
      </c>
      <c r="N1299" s="496">
        <v>173.3</v>
      </c>
      <c r="O1299" s="496"/>
      <c r="P1299" s="496"/>
      <c r="Q1299" s="497">
        <v>0.89583333333333304</v>
      </c>
      <c r="R1299" s="496"/>
      <c r="S1299" s="514">
        <f t="shared" si="99"/>
        <v>-10.199999999999999</v>
      </c>
      <c r="T1299" s="513" t="str">
        <f t="shared" si="95"/>
        <v/>
      </c>
      <c r="U1299" s="501" t="str">
        <f t="shared" si="100"/>
        <v/>
      </c>
      <c r="V1299" s="503" t="str">
        <f t="shared" si="96"/>
        <v/>
      </c>
      <c r="W1299" s="514">
        <f t="shared" si="97"/>
        <v>0</v>
      </c>
      <c r="X1299" s="628" t="str">
        <f t="shared" si="98"/>
        <v/>
      </c>
      <c r="AT1299" s="254"/>
      <c r="AV1299" s="216"/>
      <c r="AW1299" s="332"/>
      <c r="AY1299" s="255"/>
    </row>
    <row r="1300" spans="2:51" x14ac:dyDescent="0.25">
      <c r="B1300" s="332">
        <v>10.3</v>
      </c>
      <c r="C1300" s="332">
        <v>77</v>
      </c>
      <c r="D1300" s="332">
        <v>10.3</v>
      </c>
      <c r="E1300" s="332">
        <v>9.6999999999999993</v>
      </c>
      <c r="F1300" s="332">
        <v>14.8</v>
      </c>
      <c r="G1300" s="332">
        <v>231</v>
      </c>
      <c r="H1300" s="332">
        <v>1006.4</v>
      </c>
      <c r="I1300" s="332">
        <v>0</v>
      </c>
      <c r="J1300" s="332">
        <v>0</v>
      </c>
      <c r="K1300" s="332">
        <v>3.5</v>
      </c>
      <c r="L1300" s="332">
        <v>31</v>
      </c>
      <c r="M1300" s="332">
        <v>81</v>
      </c>
      <c r="N1300" s="496">
        <v>173.3</v>
      </c>
      <c r="O1300" s="496"/>
      <c r="P1300" s="496"/>
      <c r="Q1300" s="497">
        <v>0.89652777777777803</v>
      </c>
      <c r="R1300" s="496"/>
      <c r="S1300" s="514">
        <f t="shared" si="99"/>
        <v>-10.3</v>
      </c>
      <c r="T1300" s="513" t="str">
        <f t="shared" si="95"/>
        <v/>
      </c>
      <c r="U1300" s="501" t="str">
        <f t="shared" si="100"/>
        <v/>
      </c>
      <c r="V1300" s="503" t="str">
        <f t="shared" si="96"/>
        <v/>
      </c>
      <c r="W1300" s="514">
        <f t="shared" si="97"/>
        <v>0</v>
      </c>
      <c r="X1300" s="628" t="str">
        <f t="shared" si="98"/>
        <v/>
      </c>
      <c r="AT1300" s="254"/>
      <c r="AV1300" s="216"/>
      <c r="AW1300" s="332"/>
      <c r="AY1300" s="255"/>
    </row>
    <row r="1301" spans="2:51" x14ac:dyDescent="0.25">
      <c r="B1301" s="332">
        <v>10.3</v>
      </c>
      <c r="C1301" s="332">
        <v>77</v>
      </c>
      <c r="D1301" s="332">
        <v>10.3</v>
      </c>
      <c r="E1301" s="332">
        <v>4</v>
      </c>
      <c r="F1301" s="332">
        <v>5.4</v>
      </c>
      <c r="G1301" s="332">
        <v>301</v>
      </c>
      <c r="H1301" s="332">
        <v>1006.6</v>
      </c>
      <c r="I1301" s="332">
        <v>0</v>
      </c>
      <c r="J1301" s="332">
        <v>0</v>
      </c>
      <c r="K1301" s="332">
        <v>3.5</v>
      </c>
      <c r="L1301" s="332">
        <v>31</v>
      </c>
      <c r="M1301" s="332">
        <v>81</v>
      </c>
      <c r="N1301" s="496">
        <v>173.3</v>
      </c>
      <c r="O1301" s="496"/>
      <c r="P1301" s="496"/>
      <c r="Q1301" s="497">
        <v>0.89722222222222203</v>
      </c>
      <c r="R1301" s="496"/>
      <c r="S1301" s="514">
        <f t="shared" si="99"/>
        <v>-10.3</v>
      </c>
      <c r="T1301" s="513" t="str">
        <f t="shared" si="95"/>
        <v/>
      </c>
      <c r="U1301" s="501" t="str">
        <f t="shared" si="100"/>
        <v/>
      </c>
      <c r="V1301" s="503" t="str">
        <f t="shared" si="96"/>
        <v/>
      </c>
      <c r="W1301" s="514">
        <f t="shared" si="97"/>
        <v>0</v>
      </c>
      <c r="X1301" s="628" t="str">
        <f t="shared" si="98"/>
        <v/>
      </c>
      <c r="AT1301" s="254"/>
      <c r="AV1301" s="216"/>
      <c r="AW1301" s="332"/>
      <c r="AY1301" s="255"/>
    </row>
    <row r="1302" spans="2:51" x14ac:dyDescent="0.25">
      <c r="B1302" s="332">
        <v>10.3</v>
      </c>
      <c r="C1302" s="332">
        <v>77</v>
      </c>
      <c r="D1302" s="332">
        <v>10.3</v>
      </c>
      <c r="E1302" s="332">
        <v>4</v>
      </c>
      <c r="F1302" s="332">
        <v>5.4</v>
      </c>
      <c r="G1302" s="332">
        <v>7</v>
      </c>
      <c r="H1302" s="332">
        <v>1006.7</v>
      </c>
      <c r="I1302" s="332">
        <v>0</v>
      </c>
      <c r="J1302" s="332">
        <v>0</v>
      </c>
      <c r="K1302" s="332">
        <v>3.5</v>
      </c>
      <c r="L1302" s="332">
        <v>31</v>
      </c>
      <c r="M1302" s="332">
        <v>81</v>
      </c>
      <c r="N1302" s="496">
        <v>173.3</v>
      </c>
      <c r="O1302" s="496"/>
      <c r="P1302" s="496"/>
      <c r="Q1302" s="497">
        <v>0.89791666666666703</v>
      </c>
      <c r="R1302" s="496"/>
      <c r="S1302" s="514">
        <f t="shared" si="99"/>
        <v>-10.3</v>
      </c>
      <c r="T1302" s="513" t="str">
        <f t="shared" si="95"/>
        <v/>
      </c>
      <c r="U1302" s="501" t="str">
        <f t="shared" si="100"/>
        <v/>
      </c>
      <c r="V1302" s="503" t="str">
        <f t="shared" si="96"/>
        <v/>
      </c>
      <c r="W1302" s="514">
        <f t="shared" si="97"/>
        <v>0</v>
      </c>
      <c r="X1302" s="628" t="str">
        <f t="shared" si="98"/>
        <v/>
      </c>
      <c r="AT1302" s="254"/>
      <c r="AV1302" s="216"/>
      <c r="AW1302" s="332"/>
      <c r="AY1302" s="255"/>
    </row>
    <row r="1303" spans="2:51" x14ac:dyDescent="0.25">
      <c r="B1303" s="332">
        <v>10.3</v>
      </c>
      <c r="C1303" s="332">
        <v>77</v>
      </c>
      <c r="D1303" s="332">
        <v>10.3</v>
      </c>
      <c r="E1303" s="332">
        <v>1.4</v>
      </c>
      <c r="F1303" s="332">
        <v>3.6</v>
      </c>
      <c r="G1303" s="332">
        <v>71</v>
      </c>
      <c r="H1303" s="332">
        <v>1006.7</v>
      </c>
      <c r="I1303" s="332">
        <v>0</v>
      </c>
      <c r="J1303" s="332">
        <v>0</v>
      </c>
      <c r="K1303" s="332">
        <v>3.5</v>
      </c>
      <c r="L1303" s="332">
        <v>31</v>
      </c>
      <c r="M1303" s="332">
        <v>81</v>
      </c>
      <c r="N1303" s="496">
        <v>173.3</v>
      </c>
      <c r="O1303" s="496"/>
      <c r="P1303" s="496"/>
      <c r="Q1303" s="497">
        <v>0.89861111111111103</v>
      </c>
      <c r="R1303" s="496"/>
      <c r="S1303" s="514">
        <f t="shared" si="99"/>
        <v>-10.3</v>
      </c>
      <c r="T1303" s="513" t="str">
        <f t="shared" si="95"/>
        <v/>
      </c>
      <c r="U1303" s="501" t="str">
        <f t="shared" si="100"/>
        <v/>
      </c>
      <c r="V1303" s="503" t="str">
        <f t="shared" si="96"/>
        <v/>
      </c>
      <c r="W1303" s="514">
        <f t="shared" si="97"/>
        <v>0</v>
      </c>
      <c r="X1303" s="628" t="str">
        <f t="shared" si="98"/>
        <v/>
      </c>
      <c r="AT1303" s="254"/>
      <c r="AV1303" s="216"/>
      <c r="AW1303" s="332"/>
      <c r="AY1303" s="255"/>
    </row>
    <row r="1304" spans="2:51" x14ac:dyDescent="0.25">
      <c r="B1304" s="332">
        <v>10.3</v>
      </c>
      <c r="C1304" s="332">
        <v>77</v>
      </c>
      <c r="D1304" s="332">
        <v>10.3</v>
      </c>
      <c r="E1304" s="332">
        <v>5.4</v>
      </c>
      <c r="F1304" s="332">
        <v>7.2</v>
      </c>
      <c r="G1304" s="332">
        <v>355</v>
      </c>
      <c r="H1304" s="332">
        <v>1006.6</v>
      </c>
      <c r="I1304" s="332">
        <v>0</v>
      </c>
      <c r="J1304" s="332">
        <v>0</v>
      </c>
      <c r="K1304" s="332">
        <v>3.5</v>
      </c>
      <c r="L1304" s="332">
        <v>31</v>
      </c>
      <c r="M1304" s="332">
        <v>81</v>
      </c>
      <c r="N1304" s="496">
        <v>173.3</v>
      </c>
      <c r="O1304" s="496"/>
      <c r="P1304" s="496"/>
      <c r="Q1304" s="497">
        <v>0.89930555555555602</v>
      </c>
      <c r="R1304" s="496"/>
      <c r="S1304" s="514">
        <f t="shared" si="99"/>
        <v>-10.3</v>
      </c>
      <c r="T1304" s="513" t="str">
        <f t="shared" si="95"/>
        <v/>
      </c>
      <c r="U1304" s="501" t="str">
        <f t="shared" si="100"/>
        <v/>
      </c>
      <c r="V1304" s="503" t="str">
        <f t="shared" si="96"/>
        <v/>
      </c>
      <c r="W1304" s="514">
        <f t="shared" si="97"/>
        <v>0</v>
      </c>
      <c r="X1304" s="628" t="str">
        <f t="shared" si="98"/>
        <v/>
      </c>
      <c r="AT1304" s="254"/>
      <c r="AV1304" s="216"/>
      <c r="AW1304" s="332"/>
      <c r="AY1304" s="255"/>
    </row>
    <row r="1305" spans="2:51" x14ac:dyDescent="0.25">
      <c r="B1305" s="332">
        <v>10.3</v>
      </c>
      <c r="C1305" s="332">
        <v>78</v>
      </c>
      <c r="D1305" s="332">
        <v>10.3</v>
      </c>
      <c r="E1305" s="332">
        <v>2.2000000000000002</v>
      </c>
      <c r="F1305" s="332">
        <v>3.6</v>
      </c>
      <c r="G1305" s="332">
        <v>13</v>
      </c>
      <c r="H1305" s="332">
        <v>1006.7</v>
      </c>
      <c r="I1305" s="332">
        <v>0</v>
      </c>
      <c r="J1305" s="332">
        <v>0</v>
      </c>
      <c r="K1305" s="332">
        <v>3.5</v>
      </c>
      <c r="L1305" s="332">
        <v>31</v>
      </c>
      <c r="M1305" s="332">
        <v>81</v>
      </c>
      <c r="N1305" s="496">
        <v>173.3</v>
      </c>
      <c r="O1305" s="496"/>
      <c r="P1305" s="496"/>
      <c r="Q1305" s="497">
        <v>0.9</v>
      </c>
      <c r="R1305" s="496"/>
      <c r="S1305" s="514">
        <f t="shared" si="99"/>
        <v>-10.3</v>
      </c>
      <c r="T1305" s="513" t="str">
        <f t="shared" si="95"/>
        <v/>
      </c>
      <c r="U1305" s="501" t="str">
        <f t="shared" si="100"/>
        <v/>
      </c>
      <c r="V1305" s="503" t="str">
        <f t="shared" si="96"/>
        <v/>
      </c>
      <c r="W1305" s="514">
        <f t="shared" si="97"/>
        <v>0</v>
      </c>
      <c r="X1305" s="628" t="str">
        <f t="shared" si="98"/>
        <v/>
      </c>
      <c r="AT1305" s="254"/>
      <c r="AV1305" s="216"/>
      <c r="AW1305" s="332"/>
      <c r="AY1305" s="255"/>
    </row>
    <row r="1306" spans="2:51" x14ac:dyDescent="0.25">
      <c r="B1306" s="332">
        <v>10.3</v>
      </c>
      <c r="C1306" s="332">
        <v>78</v>
      </c>
      <c r="D1306" s="332">
        <v>10.3</v>
      </c>
      <c r="E1306" s="332">
        <v>4</v>
      </c>
      <c r="F1306" s="332">
        <v>5.4</v>
      </c>
      <c r="G1306" s="332">
        <v>139</v>
      </c>
      <c r="H1306" s="332">
        <v>1006.7</v>
      </c>
      <c r="I1306" s="332">
        <v>0</v>
      </c>
      <c r="J1306" s="332">
        <v>0</v>
      </c>
      <c r="K1306" s="332">
        <v>3.5</v>
      </c>
      <c r="L1306" s="332">
        <v>31</v>
      </c>
      <c r="M1306" s="332">
        <v>81</v>
      </c>
      <c r="N1306" s="496">
        <v>173.3</v>
      </c>
      <c r="O1306" s="496"/>
      <c r="P1306" s="496"/>
      <c r="Q1306" s="497">
        <v>0.90069444444444402</v>
      </c>
      <c r="R1306" s="496"/>
      <c r="S1306" s="514">
        <f t="shared" si="99"/>
        <v>-10.3</v>
      </c>
      <c r="T1306" s="513" t="str">
        <f t="shared" si="95"/>
        <v/>
      </c>
      <c r="U1306" s="501" t="str">
        <f t="shared" si="100"/>
        <v/>
      </c>
      <c r="V1306" s="503" t="str">
        <f t="shared" si="96"/>
        <v/>
      </c>
      <c r="W1306" s="514">
        <f t="shared" si="97"/>
        <v>0</v>
      </c>
      <c r="X1306" s="628" t="str">
        <f t="shared" si="98"/>
        <v/>
      </c>
      <c r="AT1306" s="254"/>
      <c r="AV1306" s="216"/>
      <c r="AW1306" s="332"/>
      <c r="AY1306" s="255"/>
    </row>
    <row r="1307" spans="2:51" x14ac:dyDescent="0.25">
      <c r="B1307" s="332">
        <v>10.3</v>
      </c>
      <c r="C1307" s="332">
        <v>78</v>
      </c>
      <c r="D1307" s="332">
        <v>10.3</v>
      </c>
      <c r="E1307" s="332">
        <v>2.9</v>
      </c>
      <c r="F1307" s="332">
        <v>3.6</v>
      </c>
      <c r="G1307" s="332">
        <v>349</v>
      </c>
      <c r="H1307" s="332">
        <v>1006.8</v>
      </c>
      <c r="I1307" s="332">
        <v>0</v>
      </c>
      <c r="J1307" s="332">
        <v>0</v>
      </c>
      <c r="K1307" s="332">
        <v>3.5</v>
      </c>
      <c r="L1307" s="332">
        <v>31</v>
      </c>
      <c r="M1307" s="332">
        <v>81</v>
      </c>
      <c r="N1307" s="496">
        <v>173.3</v>
      </c>
      <c r="O1307" s="496"/>
      <c r="P1307" s="496"/>
      <c r="Q1307" s="497">
        <v>0.90138888888888902</v>
      </c>
      <c r="R1307" s="496"/>
      <c r="S1307" s="514">
        <f t="shared" si="99"/>
        <v>-10.3</v>
      </c>
      <c r="T1307" s="513" t="str">
        <f t="shared" si="95"/>
        <v/>
      </c>
      <c r="U1307" s="501" t="str">
        <f t="shared" si="100"/>
        <v/>
      </c>
      <c r="V1307" s="503" t="str">
        <f t="shared" si="96"/>
        <v/>
      </c>
      <c r="W1307" s="514">
        <f t="shared" si="97"/>
        <v>0</v>
      </c>
      <c r="X1307" s="628" t="str">
        <f t="shared" si="98"/>
        <v/>
      </c>
      <c r="AT1307" s="254"/>
      <c r="AV1307" s="216"/>
      <c r="AW1307" s="332"/>
      <c r="AY1307" s="255"/>
    </row>
    <row r="1308" spans="2:51" x14ac:dyDescent="0.25">
      <c r="B1308" s="332">
        <v>10.3</v>
      </c>
      <c r="C1308" s="332">
        <v>78</v>
      </c>
      <c r="D1308" s="332">
        <v>10.3</v>
      </c>
      <c r="E1308" s="332">
        <v>4</v>
      </c>
      <c r="F1308" s="332">
        <v>5.4</v>
      </c>
      <c r="G1308" s="332">
        <v>127</v>
      </c>
      <c r="H1308" s="332">
        <v>1006.7</v>
      </c>
      <c r="I1308" s="332">
        <v>0</v>
      </c>
      <c r="J1308" s="332">
        <v>0</v>
      </c>
      <c r="K1308" s="332">
        <v>3.5</v>
      </c>
      <c r="L1308" s="332">
        <v>31</v>
      </c>
      <c r="M1308" s="332">
        <v>81</v>
      </c>
      <c r="N1308" s="496">
        <v>173.3</v>
      </c>
      <c r="O1308" s="496"/>
      <c r="P1308" s="496"/>
      <c r="Q1308" s="497">
        <v>0.90208333333333302</v>
      </c>
      <c r="R1308" s="496"/>
      <c r="S1308" s="514">
        <f t="shared" si="99"/>
        <v>-10.3</v>
      </c>
      <c r="T1308" s="513" t="str">
        <f t="shared" si="95"/>
        <v/>
      </c>
      <c r="U1308" s="501" t="str">
        <f t="shared" si="100"/>
        <v/>
      </c>
      <c r="V1308" s="503" t="str">
        <f t="shared" si="96"/>
        <v/>
      </c>
      <c r="W1308" s="514">
        <f t="shared" si="97"/>
        <v>0</v>
      </c>
      <c r="X1308" s="628" t="str">
        <f t="shared" si="98"/>
        <v/>
      </c>
      <c r="AT1308" s="254"/>
      <c r="AV1308" s="216"/>
      <c r="AW1308" s="332"/>
      <c r="AY1308" s="255"/>
    </row>
    <row r="1309" spans="2:51" x14ac:dyDescent="0.25">
      <c r="B1309" s="332">
        <v>10.3</v>
      </c>
      <c r="C1309" s="332">
        <v>78</v>
      </c>
      <c r="D1309" s="332">
        <v>10.3</v>
      </c>
      <c r="E1309" s="332">
        <v>4.7</v>
      </c>
      <c r="F1309" s="332">
        <v>7.2</v>
      </c>
      <c r="G1309" s="332">
        <v>28</v>
      </c>
      <c r="H1309" s="332">
        <v>1006.7</v>
      </c>
      <c r="I1309" s="332">
        <v>0</v>
      </c>
      <c r="J1309" s="332">
        <v>0</v>
      </c>
      <c r="K1309" s="332">
        <v>3.5</v>
      </c>
      <c r="L1309" s="332">
        <v>31</v>
      </c>
      <c r="M1309" s="332">
        <v>81</v>
      </c>
      <c r="N1309" s="496">
        <v>173.3</v>
      </c>
      <c r="O1309" s="496"/>
      <c r="P1309" s="496"/>
      <c r="Q1309" s="497">
        <v>0.90277777777777801</v>
      </c>
      <c r="R1309" s="496"/>
      <c r="S1309" s="514">
        <f t="shared" si="99"/>
        <v>-10.3</v>
      </c>
      <c r="T1309" s="513" t="str">
        <f t="shared" si="95"/>
        <v/>
      </c>
      <c r="U1309" s="501" t="str">
        <f t="shared" si="100"/>
        <v/>
      </c>
      <c r="V1309" s="503" t="str">
        <f t="shared" si="96"/>
        <v/>
      </c>
      <c r="W1309" s="514">
        <f t="shared" si="97"/>
        <v>0</v>
      </c>
      <c r="X1309" s="628" t="str">
        <f t="shared" si="98"/>
        <v/>
      </c>
      <c r="AT1309" s="254"/>
      <c r="AV1309" s="216"/>
      <c r="AW1309" s="332"/>
      <c r="AY1309" s="255"/>
    </row>
    <row r="1310" spans="2:51" x14ac:dyDescent="0.25">
      <c r="B1310" s="332">
        <v>10.3</v>
      </c>
      <c r="C1310" s="332">
        <v>78</v>
      </c>
      <c r="D1310" s="332">
        <v>10.3</v>
      </c>
      <c r="E1310" s="332">
        <v>5.4</v>
      </c>
      <c r="F1310" s="332">
        <v>7.2</v>
      </c>
      <c r="G1310" s="332">
        <v>18</v>
      </c>
      <c r="H1310" s="332">
        <v>1006.8</v>
      </c>
      <c r="I1310" s="332">
        <v>0</v>
      </c>
      <c r="J1310" s="332">
        <v>0</v>
      </c>
      <c r="K1310" s="332">
        <v>3.5</v>
      </c>
      <c r="L1310" s="332">
        <v>31</v>
      </c>
      <c r="M1310" s="332">
        <v>81</v>
      </c>
      <c r="N1310" s="496">
        <v>173.3</v>
      </c>
      <c r="O1310" s="496"/>
      <c r="P1310" s="496"/>
      <c r="Q1310" s="497">
        <v>0.90347222222222201</v>
      </c>
      <c r="R1310" s="496"/>
      <c r="S1310" s="514">
        <f t="shared" si="99"/>
        <v>-10.3</v>
      </c>
      <c r="T1310" s="513" t="str">
        <f t="shared" si="95"/>
        <v/>
      </c>
      <c r="U1310" s="501" t="str">
        <f t="shared" si="100"/>
        <v/>
      </c>
      <c r="V1310" s="503" t="str">
        <f t="shared" si="96"/>
        <v/>
      </c>
      <c r="W1310" s="514">
        <f t="shared" si="97"/>
        <v>0</v>
      </c>
      <c r="X1310" s="628" t="str">
        <f t="shared" si="98"/>
        <v/>
      </c>
      <c r="AT1310" s="254"/>
      <c r="AV1310" s="216"/>
      <c r="AW1310" s="332"/>
      <c r="AY1310" s="255"/>
    </row>
    <row r="1311" spans="2:51" x14ac:dyDescent="0.25">
      <c r="B1311" s="332">
        <v>10.3</v>
      </c>
      <c r="C1311" s="332">
        <v>78</v>
      </c>
      <c r="D1311" s="332">
        <v>10.3</v>
      </c>
      <c r="E1311" s="332">
        <v>4.7</v>
      </c>
      <c r="F1311" s="332">
        <v>7.2</v>
      </c>
      <c r="G1311" s="332">
        <v>322</v>
      </c>
      <c r="H1311" s="332">
        <v>1006.6</v>
      </c>
      <c r="I1311" s="332">
        <v>0</v>
      </c>
      <c r="J1311" s="332">
        <v>0</v>
      </c>
      <c r="K1311" s="332">
        <v>3.5</v>
      </c>
      <c r="L1311" s="332">
        <v>31</v>
      </c>
      <c r="M1311" s="332">
        <v>81</v>
      </c>
      <c r="N1311" s="496">
        <v>173.3</v>
      </c>
      <c r="O1311" s="496"/>
      <c r="P1311" s="496"/>
      <c r="Q1311" s="497">
        <v>0.90416666666666701</v>
      </c>
      <c r="R1311" s="496"/>
      <c r="S1311" s="514">
        <f t="shared" si="99"/>
        <v>-10.3</v>
      </c>
      <c r="T1311" s="513" t="str">
        <f t="shared" si="95"/>
        <v/>
      </c>
      <c r="U1311" s="501" t="str">
        <f t="shared" si="100"/>
        <v/>
      </c>
      <c r="V1311" s="503" t="str">
        <f t="shared" si="96"/>
        <v/>
      </c>
      <c r="W1311" s="514">
        <f t="shared" si="97"/>
        <v>0</v>
      </c>
      <c r="X1311" s="628" t="str">
        <f t="shared" si="98"/>
        <v/>
      </c>
      <c r="AT1311" s="254"/>
      <c r="AV1311" s="216"/>
      <c r="AW1311" s="332"/>
      <c r="AY1311" s="255"/>
    </row>
    <row r="1312" spans="2:51" x14ac:dyDescent="0.25">
      <c r="B1312" s="332">
        <v>10.3</v>
      </c>
      <c r="C1312" s="332">
        <v>78</v>
      </c>
      <c r="D1312" s="332">
        <v>10.3</v>
      </c>
      <c r="E1312" s="332">
        <v>2.9</v>
      </c>
      <c r="F1312" s="332">
        <v>5.4</v>
      </c>
      <c r="G1312" s="332">
        <v>22</v>
      </c>
      <c r="H1312" s="332">
        <v>1006.3</v>
      </c>
      <c r="I1312" s="332">
        <v>0</v>
      </c>
      <c r="J1312" s="332">
        <v>0</v>
      </c>
      <c r="K1312" s="332">
        <v>3.5</v>
      </c>
      <c r="L1312" s="332">
        <v>31</v>
      </c>
      <c r="M1312" s="332">
        <v>81</v>
      </c>
      <c r="N1312" s="496">
        <v>173.3</v>
      </c>
      <c r="O1312" s="496"/>
      <c r="P1312" s="496"/>
      <c r="Q1312" s="497">
        <v>0.90486111111111101</v>
      </c>
      <c r="R1312" s="496"/>
      <c r="S1312" s="514">
        <f t="shared" si="99"/>
        <v>-10.3</v>
      </c>
      <c r="T1312" s="513" t="str">
        <f t="shared" si="95"/>
        <v/>
      </c>
      <c r="U1312" s="501" t="str">
        <f t="shared" si="100"/>
        <v/>
      </c>
      <c r="V1312" s="503" t="str">
        <f t="shared" si="96"/>
        <v/>
      </c>
      <c r="W1312" s="514">
        <f t="shared" si="97"/>
        <v>0</v>
      </c>
      <c r="X1312" s="628" t="str">
        <f t="shared" si="98"/>
        <v/>
      </c>
      <c r="AT1312" s="254"/>
      <c r="AV1312" s="216"/>
      <c r="AW1312" s="332"/>
      <c r="AY1312" s="255"/>
    </row>
    <row r="1313" spans="2:51" x14ac:dyDescent="0.25">
      <c r="B1313" s="332">
        <v>10.3</v>
      </c>
      <c r="C1313" s="332">
        <v>79</v>
      </c>
      <c r="D1313" s="332">
        <v>10.3</v>
      </c>
      <c r="E1313" s="332">
        <v>2.9</v>
      </c>
      <c r="F1313" s="332">
        <v>5.4</v>
      </c>
      <c r="G1313" s="332">
        <v>21</v>
      </c>
      <c r="H1313" s="332">
        <v>1006.4</v>
      </c>
      <c r="I1313" s="332">
        <v>0</v>
      </c>
      <c r="J1313" s="332">
        <v>0</v>
      </c>
      <c r="K1313" s="332">
        <v>3.5</v>
      </c>
      <c r="L1313" s="332">
        <v>31</v>
      </c>
      <c r="M1313" s="332">
        <v>81</v>
      </c>
      <c r="N1313" s="496">
        <v>173.3</v>
      </c>
      <c r="O1313" s="496"/>
      <c r="P1313" s="496"/>
      <c r="Q1313" s="497">
        <v>0.905555555555556</v>
      </c>
      <c r="R1313" s="496"/>
      <c r="S1313" s="514">
        <f t="shared" si="99"/>
        <v>-10.3</v>
      </c>
      <c r="T1313" s="513" t="str">
        <f t="shared" si="95"/>
        <v/>
      </c>
      <c r="U1313" s="501" t="str">
        <f t="shared" si="100"/>
        <v/>
      </c>
      <c r="V1313" s="503" t="str">
        <f t="shared" si="96"/>
        <v/>
      </c>
      <c r="W1313" s="514">
        <f t="shared" si="97"/>
        <v>0</v>
      </c>
      <c r="X1313" s="628" t="str">
        <f t="shared" si="98"/>
        <v/>
      </c>
      <c r="AT1313" s="254"/>
      <c r="AV1313" s="216"/>
      <c r="AW1313" s="332"/>
      <c r="AY1313" s="255"/>
    </row>
    <row r="1314" spans="2:51" x14ac:dyDescent="0.25">
      <c r="B1314" s="332">
        <v>10.3</v>
      </c>
      <c r="C1314" s="332">
        <v>79</v>
      </c>
      <c r="D1314" s="332">
        <v>10.3</v>
      </c>
      <c r="E1314" s="332">
        <v>6.8</v>
      </c>
      <c r="F1314" s="332">
        <v>11.2</v>
      </c>
      <c r="G1314" s="332">
        <v>338</v>
      </c>
      <c r="H1314" s="332">
        <v>1006.7</v>
      </c>
      <c r="I1314" s="332">
        <v>0</v>
      </c>
      <c r="J1314" s="332">
        <v>0</v>
      </c>
      <c r="K1314" s="332">
        <v>3.5</v>
      </c>
      <c r="L1314" s="332">
        <v>31</v>
      </c>
      <c r="M1314" s="332">
        <v>81</v>
      </c>
      <c r="N1314" s="496">
        <v>173.3</v>
      </c>
      <c r="O1314" s="496"/>
      <c r="P1314" s="496"/>
      <c r="Q1314" s="497">
        <v>0.90625</v>
      </c>
      <c r="R1314" s="496"/>
      <c r="S1314" s="514">
        <f t="shared" si="99"/>
        <v>-10.3</v>
      </c>
      <c r="T1314" s="513" t="str">
        <f t="shared" si="95"/>
        <v/>
      </c>
      <c r="U1314" s="501" t="str">
        <f t="shared" si="100"/>
        <v/>
      </c>
      <c r="V1314" s="503" t="str">
        <f t="shared" si="96"/>
        <v/>
      </c>
      <c r="W1314" s="514">
        <f t="shared" si="97"/>
        <v>0</v>
      </c>
      <c r="X1314" s="628" t="str">
        <f t="shared" si="98"/>
        <v/>
      </c>
      <c r="AT1314" s="254"/>
      <c r="AV1314" s="216"/>
      <c r="AW1314" s="332"/>
      <c r="AY1314" s="255"/>
    </row>
    <row r="1315" spans="2:51" x14ac:dyDescent="0.25">
      <c r="B1315" s="332">
        <v>10.3</v>
      </c>
      <c r="C1315" s="332">
        <v>79</v>
      </c>
      <c r="D1315" s="332">
        <v>10.3</v>
      </c>
      <c r="E1315" s="332">
        <v>6.1</v>
      </c>
      <c r="F1315" s="332">
        <v>9.4</v>
      </c>
      <c r="G1315" s="332">
        <v>327</v>
      </c>
      <c r="H1315" s="332">
        <v>1006.4</v>
      </c>
      <c r="I1315" s="332">
        <v>0</v>
      </c>
      <c r="J1315" s="332">
        <v>0</v>
      </c>
      <c r="K1315" s="332">
        <v>3.5</v>
      </c>
      <c r="L1315" s="332">
        <v>31</v>
      </c>
      <c r="M1315" s="332">
        <v>81</v>
      </c>
      <c r="N1315" s="496">
        <v>173.3</v>
      </c>
      <c r="O1315" s="496"/>
      <c r="P1315" s="496"/>
      <c r="Q1315" s="497">
        <v>0.906944444444444</v>
      </c>
      <c r="R1315" s="496"/>
      <c r="S1315" s="514">
        <f t="shared" si="99"/>
        <v>-10.3</v>
      </c>
      <c r="T1315" s="513" t="str">
        <f t="shared" si="95"/>
        <v/>
      </c>
      <c r="U1315" s="501" t="str">
        <f t="shared" si="100"/>
        <v/>
      </c>
      <c r="V1315" s="503" t="str">
        <f t="shared" si="96"/>
        <v/>
      </c>
      <c r="W1315" s="514">
        <f t="shared" si="97"/>
        <v>0</v>
      </c>
      <c r="X1315" s="628" t="str">
        <f t="shared" si="98"/>
        <v/>
      </c>
      <c r="AT1315" s="254"/>
      <c r="AV1315" s="216"/>
      <c r="AW1315" s="332"/>
      <c r="AY1315" s="255"/>
    </row>
    <row r="1316" spans="2:51" x14ac:dyDescent="0.25">
      <c r="B1316" s="332">
        <v>10.3</v>
      </c>
      <c r="C1316" s="332">
        <v>79</v>
      </c>
      <c r="D1316" s="332">
        <v>10.3</v>
      </c>
      <c r="E1316" s="332">
        <v>2.2000000000000002</v>
      </c>
      <c r="F1316" s="332">
        <v>3.6</v>
      </c>
      <c r="G1316" s="332">
        <v>49</v>
      </c>
      <c r="H1316" s="332">
        <v>1006.5</v>
      </c>
      <c r="I1316" s="332">
        <v>0</v>
      </c>
      <c r="J1316" s="332">
        <v>0</v>
      </c>
      <c r="K1316" s="332">
        <v>3.5</v>
      </c>
      <c r="L1316" s="332">
        <v>31</v>
      </c>
      <c r="M1316" s="332">
        <v>81</v>
      </c>
      <c r="N1316" s="496">
        <v>173.3</v>
      </c>
      <c r="O1316" s="496"/>
      <c r="P1316" s="496"/>
      <c r="Q1316" s="497">
        <v>0.90763888888888899</v>
      </c>
      <c r="R1316" s="496"/>
      <c r="S1316" s="514">
        <f t="shared" si="99"/>
        <v>-10.3</v>
      </c>
      <c r="T1316" s="513" t="str">
        <f t="shared" si="95"/>
        <v/>
      </c>
      <c r="U1316" s="501" t="str">
        <f t="shared" si="100"/>
        <v/>
      </c>
      <c r="V1316" s="503" t="str">
        <f t="shared" si="96"/>
        <v/>
      </c>
      <c r="W1316" s="514">
        <f t="shared" si="97"/>
        <v>0</v>
      </c>
      <c r="X1316" s="628" t="str">
        <f t="shared" si="98"/>
        <v/>
      </c>
      <c r="AT1316" s="254"/>
      <c r="AV1316" s="216"/>
      <c r="AW1316" s="332"/>
      <c r="AY1316" s="255"/>
    </row>
    <row r="1317" spans="2:51" x14ac:dyDescent="0.25">
      <c r="B1317" s="332">
        <v>10.3</v>
      </c>
      <c r="C1317" s="332">
        <v>79</v>
      </c>
      <c r="D1317" s="332">
        <v>10.3</v>
      </c>
      <c r="E1317" s="332">
        <v>4.7</v>
      </c>
      <c r="F1317" s="332">
        <v>7.2</v>
      </c>
      <c r="G1317" s="332">
        <v>36</v>
      </c>
      <c r="H1317" s="332">
        <v>1006.7</v>
      </c>
      <c r="I1317" s="332">
        <v>0</v>
      </c>
      <c r="J1317" s="332">
        <v>0</v>
      </c>
      <c r="K1317" s="332">
        <v>3.5</v>
      </c>
      <c r="L1317" s="332">
        <v>31</v>
      </c>
      <c r="M1317" s="332">
        <v>81</v>
      </c>
      <c r="N1317" s="496">
        <v>173.3</v>
      </c>
      <c r="O1317" s="496"/>
      <c r="P1317" s="496"/>
      <c r="Q1317" s="497">
        <v>0.90833333333333299</v>
      </c>
      <c r="R1317" s="496"/>
      <c r="S1317" s="514">
        <f t="shared" si="99"/>
        <v>-10.3</v>
      </c>
      <c r="T1317" s="513" t="str">
        <f t="shared" si="95"/>
        <v/>
      </c>
      <c r="U1317" s="501" t="str">
        <f t="shared" si="100"/>
        <v/>
      </c>
      <c r="V1317" s="503" t="str">
        <f t="shared" si="96"/>
        <v/>
      </c>
      <c r="W1317" s="514">
        <f t="shared" si="97"/>
        <v>0</v>
      </c>
      <c r="X1317" s="628" t="str">
        <f t="shared" si="98"/>
        <v/>
      </c>
      <c r="AT1317" s="254"/>
      <c r="AV1317" s="216"/>
      <c r="AW1317" s="332"/>
      <c r="AY1317" s="255"/>
    </row>
    <row r="1318" spans="2:51" x14ac:dyDescent="0.25">
      <c r="B1318" s="332">
        <v>10.3</v>
      </c>
      <c r="C1318" s="332">
        <v>79</v>
      </c>
      <c r="D1318" s="332">
        <v>10.3</v>
      </c>
      <c r="E1318" s="332">
        <v>4</v>
      </c>
      <c r="F1318" s="332">
        <v>7.2</v>
      </c>
      <c r="G1318" s="332">
        <v>348</v>
      </c>
      <c r="H1318" s="332">
        <v>1006.8</v>
      </c>
      <c r="I1318" s="332">
        <v>0</v>
      </c>
      <c r="J1318" s="332">
        <v>0</v>
      </c>
      <c r="K1318" s="332">
        <v>3.5</v>
      </c>
      <c r="L1318" s="332">
        <v>31</v>
      </c>
      <c r="M1318" s="332">
        <v>81</v>
      </c>
      <c r="N1318" s="496">
        <v>173.3</v>
      </c>
      <c r="O1318" s="496"/>
      <c r="P1318" s="496"/>
      <c r="Q1318" s="497">
        <v>0.90902777777777799</v>
      </c>
      <c r="R1318" s="496"/>
      <c r="S1318" s="514">
        <f t="shared" si="99"/>
        <v>-10.3</v>
      </c>
      <c r="T1318" s="513" t="str">
        <f t="shared" si="95"/>
        <v/>
      </c>
      <c r="U1318" s="501" t="str">
        <f t="shared" si="100"/>
        <v/>
      </c>
      <c r="V1318" s="503" t="str">
        <f t="shared" si="96"/>
        <v/>
      </c>
      <c r="W1318" s="514">
        <f t="shared" si="97"/>
        <v>0</v>
      </c>
      <c r="X1318" s="628" t="str">
        <f t="shared" si="98"/>
        <v/>
      </c>
      <c r="AT1318" s="254"/>
      <c r="AV1318" s="216"/>
      <c r="AW1318" s="332"/>
      <c r="AY1318" s="255"/>
    </row>
    <row r="1319" spans="2:51" x14ac:dyDescent="0.25">
      <c r="B1319" s="332">
        <v>10.3</v>
      </c>
      <c r="C1319" s="332">
        <v>79</v>
      </c>
      <c r="D1319" s="332">
        <v>10.3</v>
      </c>
      <c r="E1319" s="332">
        <v>3.2</v>
      </c>
      <c r="F1319" s="332">
        <v>7.2</v>
      </c>
      <c r="G1319" s="332">
        <v>275</v>
      </c>
      <c r="H1319" s="332">
        <v>1006.8</v>
      </c>
      <c r="I1319" s="332">
        <v>0</v>
      </c>
      <c r="J1319" s="332">
        <v>0</v>
      </c>
      <c r="K1319" s="332">
        <v>3.5</v>
      </c>
      <c r="L1319" s="332">
        <v>31</v>
      </c>
      <c r="M1319" s="332">
        <v>81</v>
      </c>
      <c r="N1319" s="496">
        <v>173.3</v>
      </c>
      <c r="O1319" s="496"/>
      <c r="P1319" s="496"/>
      <c r="Q1319" s="497">
        <v>0.90972222222222199</v>
      </c>
      <c r="R1319" s="496"/>
      <c r="S1319" s="514">
        <f t="shared" si="99"/>
        <v>-10.3</v>
      </c>
      <c r="T1319" s="513" t="str">
        <f t="shared" si="95"/>
        <v/>
      </c>
      <c r="U1319" s="501" t="str">
        <f t="shared" si="100"/>
        <v/>
      </c>
      <c r="V1319" s="503" t="str">
        <f t="shared" si="96"/>
        <v/>
      </c>
      <c r="W1319" s="514">
        <f t="shared" si="97"/>
        <v>0</v>
      </c>
      <c r="X1319" s="628" t="str">
        <f t="shared" si="98"/>
        <v/>
      </c>
      <c r="AT1319" s="254"/>
      <c r="AV1319" s="216"/>
      <c r="AW1319" s="332"/>
      <c r="AY1319" s="255"/>
    </row>
    <row r="1320" spans="2:51" x14ac:dyDescent="0.25">
      <c r="B1320" s="332">
        <v>10.3</v>
      </c>
      <c r="C1320" s="332">
        <v>79</v>
      </c>
      <c r="D1320" s="332">
        <v>10.3</v>
      </c>
      <c r="E1320" s="332">
        <v>4.7</v>
      </c>
      <c r="F1320" s="332">
        <v>9.4</v>
      </c>
      <c r="G1320" s="332">
        <v>313</v>
      </c>
      <c r="H1320" s="332">
        <v>1006.7</v>
      </c>
      <c r="I1320" s="332">
        <v>0</v>
      </c>
      <c r="J1320" s="332">
        <v>0</v>
      </c>
      <c r="K1320" s="332">
        <v>3.5</v>
      </c>
      <c r="L1320" s="332">
        <v>31</v>
      </c>
      <c r="M1320" s="332">
        <v>81</v>
      </c>
      <c r="N1320" s="496">
        <v>173.3</v>
      </c>
      <c r="O1320" s="496"/>
      <c r="P1320" s="496"/>
      <c r="Q1320" s="497">
        <v>0.91041666666666698</v>
      </c>
      <c r="R1320" s="496"/>
      <c r="S1320" s="514">
        <f t="shared" si="99"/>
        <v>-10.3</v>
      </c>
      <c r="T1320" s="513" t="str">
        <f t="shared" si="95"/>
        <v/>
      </c>
      <c r="U1320" s="501" t="str">
        <f t="shared" si="100"/>
        <v/>
      </c>
      <c r="V1320" s="503" t="str">
        <f t="shared" si="96"/>
        <v/>
      </c>
      <c r="W1320" s="514">
        <f t="shared" si="97"/>
        <v>0</v>
      </c>
      <c r="X1320" s="628" t="str">
        <f t="shared" si="98"/>
        <v/>
      </c>
      <c r="AT1320" s="254"/>
      <c r="AV1320" s="216"/>
      <c r="AW1320" s="332"/>
      <c r="AY1320" s="255"/>
    </row>
    <row r="1321" spans="2:51" x14ac:dyDescent="0.25">
      <c r="B1321" s="332">
        <v>10.3</v>
      </c>
      <c r="C1321" s="332">
        <v>79</v>
      </c>
      <c r="D1321" s="332">
        <v>10.3</v>
      </c>
      <c r="E1321" s="332">
        <v>2.9</v>
      </c>
      <c r="F1321" s="332">
        <v>5.4</v>
      </c>
      <c r="G1321" s="332">
        <v>25</v>
      </c>
      <c r="H1321" s="332">
        <v>1006.5</v>
      </c>
      <c r="I1321" s="332">
        <v>0</v>
      </c>
      <c r="J1321" s="332">
        <v>0</v>
      </c>
      <c r="K1321" s="332">
        <v>3.5</v>
      </c>
      <c r="L1321" s="332">
        <v>31</v>
      </c>
      <c r="M1321" s="332">
        <v>81</v>
      </c>
      <c r="N1321" s="496">
        <v>173.3</v>
      </c>
      <c r="O1321" s="496"/>
      <c r="P1321" s="496"/>
      <c r="Q1321" s="497">
        <v>0.91111111111111098</v>
      </c>
      <c r="R1321" s="496"/>
      <c r="S1321" s="514">
        <f t="shared" si="99"/>
        <v>-10.3</v>
      </c>
      <c r="T1321" s="513" t="str">
        <f t="shared" si="95"/>
        <v/>
      </c>
      <c r="U1321" s="501" t="str">
        <f t="shared" si="100"/>
        <v/>
      </c>
      <c r="V1321" s="503" t="str">
        <f t="shared" si="96"/>
        <v/>
      </c>
      <c r="W1321" s="514">
        <f t="shared" si="97"/>
        <v>0</v>
      </c>
      <c r="X1321" s="628" t="str">
        <f t="shared" si="98"/>
        <v/>
      </c>
      <c r="AT1321" s="254"/>
      <c r="AV1321" s="216"/>
      <c r="AW1321" s="332"/>
      <c r="AY1321" s="255"/>
    </row>
    <row r="1322" spans="2:51" x14ac:dyDescent="0.25">
      <c r="B1322" s="332">
        <v>10.3</v>
      </c>
      <c r="C1322" s="332">
        <v>79</v>
      </c>
      <c r="D1322" s="332">
        <v>10.3</v>
      </c>
      <c r="E1322" s="332">
        <v>1.1000000000000001</v>
      </c>
      <c r="F1322" s="332">
        <v>3.6</v>
      </c>
      <c r="G1322" s="332">
        <v>28</v>
      </c>
      <c r="H1322" s="332">
        <v>1006.5</v>
      </c>
      <c r="I1322" s="332">
        <v>0</v>
      </c>
      <c r="J1322" s="332">
        <v>0</v>
      </c>
      <c r="K1322" s="332">
        <v>3.5</v>
      </c>
      <c r="L1322" s="332">
        <v>31</v>
      </c>
      <c r="M1322" s="332">
        <v>81</v>
      </c>
      <c r="N1322" s="496">
        <v>173.3</v>
      </c>
      <c r="O1322" s="496"/>
      <c r="P1322" s="496"/>
      <c r="Q1322" s="497">
        <v>0.91180555555555598</v>
      </c>
      <c r="R1322" s="496"/>
      <c r="S1322" s="514">
        <f t="shared" si="99"/>
        <v>-10.3</v>
      </c>
      <c r="T1322" s="513" t="str">
        <f t="shared" si="95"/>
        <v/>
      </c>
      <c r="U1322" s="501" t="str">
        <f t="shared" si="100"/>
        <v/>
      </c>
      <c r="V1322" s="503" t="str">
        <f t="shared" si="96"/>
        <v/>
      </c>
      <c r="W1322" s="514">
        <f t="shared" si="97"/>
        <v>0</v>
      </c>
      <c r="X1322" s="628" t="str">
        <f t="shared" si="98"/>
        <v/>
      </c>
      <c r="AT1322" s="254"/>
      <c r="AV1322" s="216"/>
      <c r="AW1322" s="332"/>
      <c r="AY1322" s="255"/>
    </row>
    <row r="1323" spans="2:51" x14ac:dyDescent="0.25">
      <c r="B1323" s="332">
        <v>10.3</v>
      </c>
      <c r="C1323" s="332">
        <v>79</v>
      </c>
      <c r="D1323" s="332">
        <v>10.3</v>
      </c>
      <c r="E1323" s="332">
        <v>6.5</v>
      </c>
      <c r="F1323" s="332">
        <v>11.2</v>
      </c>
      <c r="G1323" s="332">
        <v>20</v>
      </c>
      <c r="H1323" s="332">
        <v>1006.6</v>
      </c>
      <c r="I1323" s="332">
        <v>0</v>
      </c>
      <c r="J1323" s="332">
        <v>0</v>
      </c>
      <c r="K1323" s="332">
        <v>3.5</v>
      </c>
      <c r="L1323" s="332">
        <v>31</v>
      </c>
      <c r="M1323" s="332">
        <v>81</v>
      </c>
      <c r="N1323" s="496">
        <v>173.3</v>
      </c>
      <c r="O1323" s="496"/>
      <c r="P1323" s="496"/>
      <c r="Q1323" s="497">
        <v>0.91249999999999998</v>
      </c>
      <c r="R1323" s="496"/>
      <c r="S1323" s="514">
        <f t="shared" si="99"/>
        <v>-10.3</v>
      </c>
      <c r="T1323" s="513" t="str">
        <f t="shared" si="95"/>
        <v/>
      </c>
      <c r="U1323" s="501" t="str">
        <f t="shared" si="100"/>
        <v/>
      </c>
      <c r="V1323" s="503" t="str">
        <f t="shared" si="96"/>
        <v/>
      </c>
      <c r="W1323" s="514">
        <f t="shared" si="97"/>
        <v>0</v>
      </c>
      <c r="X1323" s="628" t="str">
        <f t="shared" si="98"/>
        <v/>
      </c>
      <c r="AT1323" s="254"/>
      <c r="AV1323" s="216"/>
      <c r="AW1323" s="332"/>
      <c r="AY1323" s="255"/>
    </row>
    <row r="1324" spans="2:51" x14ac:dyDescent="0.25">
      <c r="B1324" s="332">
        <v>10.3</v>
      </c>
      <c r="C1324" s="332">
        <v>79</v>
      </c>
      <c r="D1324" s="332">
        <v>10.3</v>
      </c>
      <c r="E1324" s="332">
        <v>4</v>
      </c>
      <c r="F1324" s="332">
        <v>5.4</v>
      </c>
      <c r="G1324" s="332">
        <v>358</v>
      </c>
      <c r="H1324" s="332">
        <v>1006.6</v>
      </c>
      <c r="I1324" s="332">
        <v>0</v>
      </c>
      <c r="J1324" s="332">
        <v>0</v>
      </c>
      <c r="K1324" s="332">
        <v>3.5</v>
      </c>
      <c r="L1324" s="332">
        <v>31</v>
      </c>
      <c r="M1324" s="332">
        <v>81</v>
      </c>
      <c r="N1324" s="496">
        <v>173.3</v>
      </c>
      <c r="O1324" s="496"/>
      <c r="P1324" s="496"/>
      <c r="Q1324" s="497">
        <v>0.91319444444444497</v>
      </c>
      <c r="R1324" s="496"/>
      <c r="S1324" s="514">
        <f t="shared" si="99"/>
        <v>-10.3</v>
      </c>
      <c r="T1324" s="513" t="str">
        <f t="shared" si="95"/>
        <v/>
      </c>
      <c r="U1324" s="501" t="str">
        <f t="shared" si="100"/>
        <v/>
      </c>
      <c r="V1324" s="503" t="str">
        <f t="shared" si="96"/>
        <v/>
      </c>
      <c r="W1324" s="514">
        <f t="shared" si="97"/>
        <v>0</v>
      </c>
      <c r="X1324" s="628" t="str">
        <f t="shared" si="98"/>
        <v/>
      </c>
      <c r="AT1324" s="254"/>
      <c r="AV1324" s="216"/>
      <c r="AW1324" s="332"/>
      <c r="AY1324" s="255"/>
    </row>
    <row r="1325" spans="2:51" x14ac:dyDescent="0.25">
      <c r="B1325" s="332">
        <v>10.3</v>
      </c>
      <c r="C1325" s="332">
        <v>79</v>
      </c>
      <c r="D1325" s="332">
        <v>10.3</v>
      </c>
      <c r="E1325" s="332">
        <v>5.4</v>
      </c>
      <c r="F1325" s="332">
        <v>9.4</v>
      </c>
      <c r="G1325" s="332">
        <v>222</v>
      </c>
      <c r="H1325" s="332">
        <v>1006.6</v>
      </c>
      <c r="I1325" s="332">
        <v>0</v>
      </c>
      <c r="J1325" s="332">
        <v>0</v>
      </c>
      <c r="K1325" s="332">
        <v>3.5</v>
      </c>
      <c r="L1325" s="332">
        <v>31</v>
      </c>
      <c r="M1325" s="332">
        <v>81</v>
      </c>
      <c r="N1325" s="496">
        <v>173.3</v>
      </c>
      <c r="O1325" s="496"/>
      <c r="P1325" s="496"/>
      <c r="Q1325" s="497">
        <v>0.91388888888888897</v>
      </c>
      <c r="R1325" s="496"/>
      <c r="S1325" s="514">
        <f t="shared" si="99"/>
        <v>-10.3</v>
      </c>
      <c r="T1325" s="513" t="str">
        <f t="shared" si="95"/>
        <v/>
      </c>
      <c r="U1325" s="501" t="str">
        <f t="shared" si="100"/>
        <v/>
      </c>
      <c r="V1325" s="503" t="str">
        <f t="shared" si="96"/>
        <v/>
      </c>
      <c r="W1325" s="514">
        <f t="shared" si="97"/>
        <v>0</v>
      </c>
      <c r="X1325" s="628" t="str">
        <f t="shared" si="98"/>
        <v/>
      </c>
      <c r="AT1325" s="254"/>
      <c r="AV1325" s="216"/>
      <c r="AW1325" s="332"/>
      <c r="AY1325" s="255"/>
    </row>
    <row r="1326" spans="2:51" x14ac:dyDescent="0.25">
      <c r="B1326" s="332">
        <v>10.4</v>
      </c>
      <c r="C1326" s="332">
        <v>79</v>
      </c>
      <c r="D1326" s="332">
        <v>10.4</v>
      </c>
      <c r="E1326" s="332">
        <v>2.2000000000000002</v>
      </c>
      <c r="F1326" s="332">
        <v>3.6</v>
      </c>
      <c r="G1326" s="332">
        <v>15</v>
      </c>
      <c r="H1326" s="332">
        <v>1006.7</v>
      </c>
      <c r="I1326" s="332">
        <v>0</v>
      </c>
      <c r="J1326" s="332">
        <v>0</v>
      </c>
      <c r="K1326" s="332">
        <v>3.5</v>
      </c>
      <c r="L1326" s="332">
        <v>31</v>
      </c>
      <c r="M1326" s="332">
        <v>81</v>
      </c>
      <c r="N1326" s="496">
        <v>173.3</v>
      </c>
      <c r="O1326" s="496"/>
      <c r="P1326" s="496"/>
      <c r="Q1326" s="497">
        <v>0.91458333333333297</v>
      </c>
      <c r="R1326" s="496"/>
      <c r="S1326" s="514">
        <f t="shared" si="99"/>
        <v>-10.4</v>
      </c>
      <c r="T1326" s="513" t="str">
        <f t="shared" si="95"/>
        <v/>
      </c>
      <c r="U1326" s="501" t="str">
        <f t="shared" si="100"/>
        <v/>
      </c>
      <c r="V1326" s="503" t="str">
        <f t="shared" si="96"/>
        <v/>
      </c>
      <c r="W1326" s="514">
        <f t="shared" si="97"/>
        <v>0</v>
      </c>
      <c r="X1326" s="628" t="str">
        <f t="shared" si="98"/>
        <v/>
      </c>
      <c r="AT1326" s="254"/>
      <c r="AV1326" s="216"/>
      <c r="AW1326" s="332"/>
      <c r="AY1326" s="255"/>
    </row>
    <row r="1327" spans="2:51" x14ac:dyDescent="0.25">
      <c r="B1327" s="332">
        <v>10.4</v>
      </c>
      <c r="C1327" s="332">
        <v>79</v>
      </c>
      <c r="D1327" s="332">
        <v>10.4</v>
      </c>
      <c r="E1327" s="332">
        <v>2.2000000000000002</v>
      </c>
      <c r="F1327" s="332">
        <v>3.6</v>
      </c>
      <c r="G1327" s="332">
        <v>23</v>
      </c>
      <c r="H1327" s="332">
        <v>1006.8</v>
      </c>
      <c r="I1327" s="332">
        <v>0</v>
      </c>
      <c r="J1327" s="332">
        <v>0</v>
      </c>
      <c r="K1327" s="332">
        <v>3.5</v>
      </c>
      <c r="L1327" s="332">
        <v>31</v>
      </c>
      <c r="M1327" s="332">
        <v>81</v>
      </c>
      <c r="N1327" s="496">
        <v>173.3</v>
      </c>
      <c r="O1327" s="496"/>
      <c r="P1327" s="496"/>
      <c r="Q1327" s="497">
        <v>0.91527777777777797</v>
      </c>
      <c r="R1327" s="496"/>
      <c r="S1327" s="514">
        <f t="shared" si="99"/>
        <v>-10.4</v>
      </c>
      <c r="T1327" s="513" t="str">
        <f t="shared" si="95"/>
        <v/>
      </c>
      <c r="U1327" s="501" t="str">
        <f t="shared" si="100"/>
        <v/>
      </c>
      <c r="V1327" s="503" t="str">
        <f t="shared" si="96"/>
        <v/>
      </c>
      <c r="W1327" s="514">
        <f t="shared" si="97"/>
        <v>0</v>
      </c>
      <c r="X1327" s="628" t="str">
        <f t="shared" si="98"/>
        <v/>
      </c>
      <c r="AT1327" s="254"/>
      <c r="AV1327" s="216"/>
      <c r="AW1327" s="332"/>
      <c r="AY1327" s="255"/>
    </row>
    <row r="1328" spans="2:51" x14ac:dyDescent="0.25">
      <c r="B1328" s="332">
        <v>10.4</v>
      </c>
      <c r="C1328" s="332">
        <v>79</v>
      </c>
      <c r="D1328" s="332">
        <v>10.4</v>
      </c>
      <c r="E1328" s="332">
        <v>6.5</v>
      </c>
      <c r="F1328" s="332">
        <v>9.4</v>
      </c>
      <c r="G1328" s="332">
        <v>243</v>
      </c>
      <c r="H1328" s="332">
        <v>1006.7</v>
      </c>
      <c r="I1328" s="332">
        <v>0</v>
      </c>
      <c r="J1328" s="332">
        <v>0</v>
      </c>
      <c r="K1328" s="332">
        <v>3.5</v>
      </c>
      <c r="L1328" s="332">
        <v>31</v>
      </c>
      <c r="M1328" s="332">
        <v>81</v>
      </c>
      <c r="N1328" s="496">
        <v>173.3</v>
      </c>
      <c r="O1328" s="496"/>
      <c r="P1328" s="496"/>
      <c r="Q1328" s="497">
        <v>0.91597222222222197</v>
      </c>
      <c r="R1328" s="496"/>
      <c r="S1328" s="514">
        <f t="shared" si="99"/>
        <v>-10.4</v>
      </c>
      <c r="T1328" s="513" t="str">
        <f t="shared" si="95"/>
        <v/>
      </c>
      <c r="U1328" s="501" t="str">
        <f t="shared" si="100"/>
        <v/>
      </c>
      <c r="V1328" s="503" t="str">
        <f t="shared" si="96"/>
        <v/>
      </c>
      <c r="W1328" s="514">
        <f t="shared" si="97"/>
        <v>0</v>
      </c>
      <c r="X1328" s="628" t="str">
        <f t="shared" si="98"/>
        <v/>
      </c>
      <c r="AT1328" s="254"/>
      <c r="AV1328" s="216"/>
      <c r="AW1328" s="332"/>
      <c r="AY1328" s="255"/>
    </row>
    <row r="1329" spans="2:51" x14ac:dyDescent="0.25">
      <c r="B1329" s="332">
        <v>10.4</v>
      </c>
      <c r="C1329" s="332">
        <v>78</v>
      </c>
      <c r="D1329" s="332">
        <v>10.4</v>
      </c>
      <c r="E1329" s="332">
        <v>6.5</v>
      </c>
      <c r="F1329" s="332">
        <v>9.4</v>
      </c>
      <c r="G1329" s="332">
        <v>303</v>
      </c>
      <c r="H1329" s="332">
        <v>1006.7</v>
      </c>
      <c r="I1329" s="332">
        <v>0</v>
      </c>
      <c r="J1329" s="332">
        <v>0</v>
      </c>
      <c r="K1329" s="332">
        <v>3.5</v>
      </c>
      <c r="L1329" s="332">
        <v>31</v>
      </c>
      <c r="M1329" s="332">
        <v>81</v>
      </c>
      <c r="N1329" s="496">
        <v>173.3</v>
      </c>
      <c r="O1329" s="496"/>
      <c r="P1329" s="496"/>
      <c r="Q1329" s="497">
        <v>0.91666666666666696</v>
      </c>
      <c r="R1329" s="496"/>
      <c r="S1329" s="514">
        <f t="shared" si="99"/>
        <v>-10.4</v>
      </c>
      <c r="T1329" s="513" t="str">
        <f t="shared" si="95"/>
        <v/>
      </c>
      <c r="U1329" s="501" t="str">
        <f t="shared" si="100"/>
        <v/>
      </c>
      <c r="V1329" s="503" t="str">
        <f t="shared" si="96"/>
        <v/>
      </c>
      <c r="W1329" s="514">
        <f t="shared" si="97"/>
        <v>0</v>
      </c>
      <c r="X1329" s="628" t="str">
        <f t="shared" si="98"/>
        <v/>
      </c>
      <c r="AT1329" s="254"/>
      <c r="AV1329" s="216"/>
      <c r="AW1329" s="332"/>
      <c r="AY1329" s="255"/>
    </row>
    <row r="1330" spans="2:51" x14ac:dyDescent="0.25">
      <c r="B1330" s="332">
        <v>10.4</v>
      </c>
      <c r="C1330" s="332">
        <v>76</v>
      </c>
      <c r="D1330" s="332">
        <v>10.4</v>
      </c>
      <c r="E1330" s="332">
        <v>6.1</v>
      </c>
      <c r="F1330" s="332">
        <v>9.4</v>
      </c>
      <c r="G1330" s="332">
        <v>8</v>
      </c>
      <c r="H1330" s="332">
        <v>1006.6</v>
      </c>
      <c r="I1330" s="332">
        <v>0</v>
      </c>
      <c r="J1330" s="332">
        <v>0</v>
      </c>
      <c r="K1330" s="332">
        <v>3.5</v>
      </c>
      <c r="L1330" s="332">
        <v>31</v>
      </c>
      <c r="M1330" s="332">
        <v>81</v>
      </c>
      <c r="N1330" s="496">
        <v>173.3</v>
      </c>
      <c r="O1330" s="496"/>
      <c r="P1330" s="496"/>
      <c r="Q1330" s="497">
        <v>0.91736111111111096</v>
      </c>
      <c r="R1330" s="496"/>
      <c r="S1330" s="514"/>
      <c r="T1330" s="513"/>
      <c r="U1330" s="501" t="str">
        <f t="shared" si="100"/>
        <v/>
      </c>
      <c r="V1330" s="503"/>
      <c r="W1330" s="514"/>
      <c r="X1330" s="628" t="str">
        <f t="shared" ref="X1330:X1393" si="101">IF(W1330&gt;B1330+3,60,"")</f>
        <v/>
      </c>
      <c r="AT1330" s="254"/>
      <c r="AV1330" s="216"/>
      <c r="AW1330" s="332"/>
      <c r="AY1330" s="255"/>
    </row>
    <row r="1331" spans="2:51" x14ac:dyDescent="0.25">
      <c r="B1331" s="332">
        <v>10.4</v>
      </c>
      <c r="C1331" s="332">
        <v>75</v>
      </c>
      <c r="D1331" s="332">
        <v>10.4</v>
      </c>
      <c r="E1331" s="332">
        <v>8.3000000000000007</v>
      </c>
      <c r="F1331" s="332">
        <v>13</v>
      </c>
      <c r="G1331" s="332">
        <v>221</v>
      </c>
      <c r="H1331" s="332">
        <v>1006.5</v>
      </c>
      <c r="I1331" s="332">
        <v>0</v>
      </c>
      <c r="J1331" s="332">
        <v>0</v>
      </c>
      <c r="K1331" s="332">
        <v>3.5</v>
      </c>
      <c r="L1331" s="332">
        <v>31</v>
      </c>
      <c r="M1331" s="332">
        <v>81</v>
      </c>
      <c r="N1331" s="496">
        <v>173.3</v>
      </c>
      <c r="O1331" s="496"/>
      <c r="P1331" s="496"/>
      <c r="Q1331" s="497">
        <v>0.91805555555555596</v>
      </c>
      <c r="R1331" s="496"/>
      <c r="S1331" s="514"/>
      <c r="T1331" s="513"/>
      <c r="U1331" s="501" t="str">
        <f t="shared" si="100"/>
        <v/>
      </c>
      <c r="V1331" s="503"/>
      <c r="W1331" s="514"/>
      <c r="X1331" s="628" t="str">
        <f t="shared" si="101"/>
        <v/>
      </c>
      <c r="AT1331" s="254"/>
      <c r="AV1331" s="216"/>
      <c r="AW1331" s="332"/>
      <c r="AY1331" s="255"/>
    </row>
    <row r="1332" spans="2:51" x14ac:dyDescent="0.25">
      <c r="B1332" s="332">
        <v>10.4</v>
      </c>
      <c r="C1332" s="332">
        <v>74</v>
      </c>
      <c r="D1332" s="332">
        <v>10.4</v>
      </c>
      <c r="E1332" s="332">
        <v>5.4</v>
      </c>
      <c r="F1332" s="332">
        <v>7.2</v>
      </c>
      <c r="G1332" s="332">
        <v>322</v>
      </c>
      <c r="H1332" s="332">
        <v>1006.8</v>
      </c>
      <c r="I1332" s="332">
        <v>0</v>
      </c>
      <c r="J1332" s="332">
        <v>0</v>
      </c>
      <c r="K1332" s="332">
        <v>3.5</v>
      </c>
      <c r="L1332" s="332">
        <v>31</v>
      </c>
      <c r="M1332" s="332">
        <v>81</v>
      </c>
      <c r="N1332" s="496">
        <v>173.3</v>
      </c>
      <c r="O1332" s="496"/>
      <c r="P1332" s="496"/>
      <c r="Q1332" s="497">
        <v>0.91874999999999996</v>
      </c>
      <c r="R1332" s="496"/>
      <c r="S1332" s="514"/>
      <c r="T1332" s="513"/>
      <c r="U1332" s="501" t="str">
        <f t="shared" si="100"/>
        <v/>
      </c>
      <c r="V1332" s="503"/>
      <c r="W1332" s="514"/>
      <c r="X1332" s="628" t="str">
        <f t="shared" si="101"/>
        <v/>
      </c>
      <c r="AT1332" s="254"/>
      <c r="AV1332" s="216"/>
      <c r="AW1332" s="332"/>
      <c r="AY1332" s="255"/>
    </row>
    <row r="1333" spans="2:51" x14ac:dyDescent="0.25">
      <c r="B1333" s="332">
        <v>10.4</v>
      </c>
      <c r="C1333" s="332">
        <v>73</v>
      </c>
      <c r="D1333" s="332">
        <v>10.4</v>
      </c>
      <c r="E1333" s="332">
        <v>7.2</v>
      </c>
      <c r="F1333" s="332">
        <v>9.4</v>
      </c>
      <c r="G1333" s="332">
        <v>283</v>
      </c>
      <c r="H1333" s="332">
        <v>1006.8</v>
      </c>
      <c r="I1333" s="332">
        <v>0</v>
      </c>
      <c r="J1333" s="332">
        <v>0</v>
      </c>
      <c r="K1333" s="332">
        <v>3.5</v>
      </c>
      <c r="L1333" s="332">
        <v>31</v>
      </c>
      <c r="M1333" s="332">
        <v>81</v>
      </c>
      <c r="N1333" s="496">
        <v>173.3</v>
      </c>
      <c r="O1333" s="496"/>
      <c r="P1333" s="496"/>
      <c r="Q1333" s="497">
        <v>0.91944444444444495</v>
      </c>
      <c r="R1333" s="496"/>
      <c r="S1333" s="514"/>
      <c r="T1333" s="513"/>
      <c r="U1333" s="501" t="str">
        <f t="shared" si="100"/>
        <v/>
      </c>
      <c r="V1333" s="503"/>
      <c r="W1333" s="514"/>
      <c r="X1333" s="628" t="str">
        <f t="shared" si="101"/>
        <v/>
      </c>
      <c r="AT1333" s="254"/>
      <c r="AV1333" s="216"/>
      <c r="AW1333" s="332"/>
      <c r="AY1333" s="255"/>
    </row>
    <row r="1334" spans="2:51" x14ac:dyDescent="0.25">
      <c r="B1334" s="332">
        <v>10.4</v>
      </c>
      <c r="C1334" s="332">
        <v>72</v>
      </c>
      <c r="D1334" s="332">
        <v>10.4</v>
      </c>
      <c r="E1334" s="332">
        <v>5</v>
      </c>
      <c r="F1334" s="332">
        <v>5.4</v>
      </c>
      <c r="G1334" s="332">
        <v>277</v>
      </c>
      <c r="H1334" s="332">
        <v>1006.7</v>
      </c>
      <c r="I1334" s="332">
        <v>0</v>
      </c>
      <c r="J1334" s="332">
        <v>0</v>
      </c>
      <c r="K1334" s="332">
        <v>3.5</v>
      </c>
      <c r="L1334" s="332">
        <v>31</v>
      </c>
      <c r="M1334" s="332">
        <v>81</v>
      </c>
      <c r="N1334" s="496">
        <v>173.3</v>
      </c>
      <c r="O1334" s="496"/>
      <c r="P1334" s="496"/>
      <c r="Q1334" s="497">
        <v>0.92013888888888895</v>
      </c>
      <c r="R1334" s="496"/>
      <c r="S1334" s="514"/>
      <c r="T1334" s="513"/>
      <c r="U1334" s="501" t="str">
        <f t="shared" si="100"/>
        <v/>
      </c>
      <c r="V1334" s="503"/>
      <c r="W1334" s="514"/>
      <c r="X1334" s="628" t="str">
        <f t="shared" si="101"/>
        <v/>
      </c>
      <c r="AT1334" s="254"/>
      <c r="AV1334" s="216"/>
      <c r="AW1334" s="332"/>
      <c r="AY1334" s="255"/>
    </row>
    <row r="1335" spans="2:51" x14ac:dyDescent="0.25">
      <c r="B1335" s="332">
        <v>10.5</v>
      </c>
      <c r="C1335" s="332">
        <v>73</v>
      </c>
      <c r="D1335" s="332">
        <v>10.5</v>
      </c>
      <c r="E1335" s="332">
        <v>7.2</v>
      </c>
      <c r="F1335" s="332">
        <v>9.4</v>
      </c>
      <c r="G1335" s="332">
        <v>282</v>
      </c>
      <c r="H1335" s="332">
        <v>1006.8</v>
      </c>
      <c r="I1335" s="332">
        <v>0</v>
      </c>
      <c r="J1335" s="332">
        <v>0</v>
      </c>
      <c r="K1335" s="332">
        <v>3.5</v>
      </c>
      <c r="L1335" s="332">
        <v>31</v>
      </c>
      <c r="M1335" s="332">
        <v>81</v>
      </c>
      <c r="N1335" s="496">
        <v>173.3</v>
      </c>
      <c r="O1335" s="496"/>
      <c r="P1335" s="496"/>
      <c r="Q1335" s="497">
        <v>0.92083333333333295</v>
      </c>
      <c r="R1335" s="496"/>
      <c r="S1335" s="514"/>
      <c r="T1335" s="513"/>
      <c r="U1335" s="501" t="str">
        <f t="shared" si="100"/>
        <v/>
      </c>
      <c r="V1335" s="503"/>
      <c r="W1335" s="514"/>
      <c r="X1335" s="628" t="str">
        <f t="shared" si="101"/>
        <v/>
      </c>
      <c r="AT1335" s="254"/>
      <c r="AV1335" s="216"/>
      <c r="AW1335" s="332"/>
      <c r="AY1335" s="255"/>
    </row>
    <row r="1336" spans="2:51" x14ac:dyDescent="0.25">
      <c r="B1336" s="332">
        <v>10.5</v>
      </c>
      <c r="C1336" s="332">
        <v>73</v>
      </c>
      <c r="D1336" s="332">
        <v>10.5</v>
      </c>
      <c r="E1336" s="332">
        <v>6.8</v>
      </c>
      <c r="F1336" s="332">
        <v>9.4</v>
      </c>
      <c r="G1336" s="332">
        <v>244</v>
      </c>
      <c r="H1336" s="332">
        <v>1006.6</v>
      </c>
      <c r="I1336" s="332">
        <v>0</v>
      </c>
      <c r="J1336" s="332">
        <v>0</v>
      </c>
      <c r="K1336" s="332">
        <v>3.5</v>
      </c>
      <c r="L1336" s="332">
        <v>31</v>
      </c>
      <c r="M1336" s="332">
        <v>81</v>
      </c>
      <c r="N1336" s="496">
        <v>173.3</v>
      </c>
      <c r="O1336" s="496"/>
      <c r="P1336" s="496"/>
      <c r="Q1336" s="497">
        <v>0.92152777777777795</v>
      </c>
      <c r="R1336" s="496"/>
      <c r="S1336" s="514"/>
      <c r="T1336" s="513"/>
      <c r="U1336" s="501" t="str">
        <f t="shared" si="100"/>
        <v/>
      </c>
      <c r="V1336" s="503"/>
      <c r="W1336" s="514"/>
      <c r="X1336" s="628" t="str">
        <f t="shared" si="101"/>
        <v/>
      </c>
      <c r="AT1336" s="254"/>
      <c r="AV1336" s="216"/>
      <c r="AW1336" s="332"/>
      <c r="AY1336" s="255"/>
    </row>
    <row r="1337" spans="2:51" x14ac:dyDescent="0.25">
      <c r="B1337" s="332">
        <v>10.5</v>
      </c>
      <c r="C1337" s="332">
        <v>73</v>
      </c>
      <c r="D1337" s="332">
        <v>10.5</v>
      </c>
      <c r="E1337" s="332">
        <v>3.6</v>
      </c>
      <c r="F1337" s="332">
        <v>5.4</v>
      </c>
      <c r="G1337" s="332">
        <v>333</v>
      </c>
      <c r="H1337" s="332">
        <v>1006.7</v>
      </c>
      <c r="I1337" s="332">
        <v>0</v>
      </c>
      <c r="J1337" s="332">
        <v>0</v>
      </c>
      <c r="K1337" s="332">
        <v>3.5</v>
      </c>
      <c r="L1337" s="332">
        <v>31</v>
      </c>
      <c r="M1337" s="332">
        <v>81</v>
      </c>
      <c r="N1337" s="496">
        <v>173.3</v>
      </c>
      <c r="O1337" s="496"/>
      <c r="P1337" s="496"/>
      <c r="Q1337" s="497">
        <v>0.92222222222222205</v>
      </c>
      <c r="R1337" s="496"/>
      <c r="S1337" s="514"/>
      <c r="T1337" s="513"/>
      <c r="U1337" s="501" t="str">
        <f t="shared" si="100"/>
        <v/>
      </c>
      <c r="V1337" s="503"/>
      <c r="W1337" s="514"/>
      <c r="X1337" s="628" t="str">
        <f t="shared" si="101"/>
        <v/>
      </c>
      <c r="AT1337" s="254"/>
      <c r="AV1337" s="216"/>
      <c r="AW1337" s="332"/>
      <c r="AY1337" s="255"/>
    </row>
    <row r="1338" spans="2:51" x14ac:dyDescent="0.25">
      <c r="B1338" s="332">
        <v>10.5</v>
      </c>
      <c r="C1338" s="332">
        <v>74</v>
      </c>
      <c r="D1338" s="332">
        <v>10.5</v>
      </c>
      <c r="E1338" s="332">
        <v>2.2000000000000002</v>
      </c>
      <c r="F1338" s="332">
        <v>3.6</v>
      </c>
      <c r="G1338" s="332">
        <v>3</v>
      </c>
      <c r="H1338" s="332">
        <v>1006.8</v>
      </c>
      <c r="I1338" s="332">
        <v>0</v>
      </c>
      <c r="J1338" s="332">
        <v>0</v>
      </c>
      <c r="K1338" s="332">
        <v>3.5</v>
      </c>
      <c r="L1338" s="332">
        <v>31</v>
      </c>
      <c r="M1338" s="332">
        <v>81</v>
      </c>
      <c r="N1338" s="496">
        <v>173.3</v>
      </c>
      <c r="O1338" s="496"/>
      <c r="P1338" s="496"/>
      <c r="Q1338" s="497">
        <v>0.92291666666666705</v>
      </c>
      <c r="R1338" s="496"/>
      <c r="S1338" s="514"/>
      <c r="T1338" s="513"/>
      <c r="U1338" s="501" t="str">
        <f t="shared" si="100"/>
        <v/>
      </c>
      <c r="V1338" s="503"/>
      <c r="W1338" s="514"/>
      <c r="X1338" s="628" t="str">
        <f t="shared" si="101"/>
        <v/>
      </c>
      <c r="AT1338" s="254"/>
      <c r="AV1338" s="216"/>
      <c r="AW1338" s="332"/>
      <c r="AY1338" s="255"/>
    </row>
    <row r="1339" spans="2:51" x14ac:dyDescent="0.25">
      <c r="B1339" s="332">
        <v>10.5</v>
      </c>
      <c r="C1339" s="332">
        <v>75</v>
      </c>
      <c r="D1339" s="332">
        <v>10.5</v>
      </c>
      <c r="E1339" s="332">
        <v>4.3</v>
      </c>
      <c r="F1339" s="332">
        <v>7.2</v>
      </c>
      <c r="G1339" s="332">
        <v>183</v>
      </c>
      <c r="H1339" s="332">
        <v>1006.6</v>
      </c>
      <c r="I1339" s="332">
        <v>0</v>
      </c>
      <c r="J1339" s="332">
        <v>0</v>
      </c>
      <c r="K1339" s="332">
        <v>3.5</v>
      </c>
      <c r="L1339" s="332">
        <v>31</v>
      </c>
      <c r="M1339" s="332">
        <v>81</v>
      </c>
      <c r="N1339" s="496">
        <v>173.3</v>
      </c>
      <c r="O1339" s="496"/>
      <c r="P1339" s="496"/>
      <c r="Q1339" s="497">
        <v>0.92361111111111105</v>
      </c>
      <c r="R1339" s="496"/>
      <c r="S1339" s="514"/>
      <c r="T1339" s="513"/>
      <c r="U1339" s="501" t="str">
        <f t="shared" si="100"/>
        <v/>
      </c>
      <c r="V1339" s="503"/>
      <c r="W1339" s="514"/>
      <c r="X1339" s="628" t="str">
        <f t="shared" si="101"/>
        <v/>
      </c>
      <c r="AT1339" s="254"/>
      <c r="AV1339" s="216"/>
      <c r="AW1339" s="332"/>
      <c r="AY1339" s="255"/>
    </row>
    <row r="1340" spans="2:51" x14ac:dyDescent="0.25">
      <c r="B1340" s="332">
        <v>10.5</v>
      </c>
      <c r="C1340" s="332">
        <v>75</v>
      </c>
      <c r="D1340" s="332">
        <v>10.5</v>
      </c>
      <c r="E1340" s="332">
        <v>4</v>
      </c>
      <c r="F1340" s="332">
        <v>5.4</v>
      </c>
      <c r="G1340" s="332">
        <v>8</v>
      </c>
      <c r="H1340" s="332">
        <v>1006.7</v>
      </c>
      <c r="I1340" s="332">
        <v>0</v>
      </c>
      <c r="J1340" s="332">
        <v>0</v>
      </c>
      <c r="K1340" s="332">
        <v>3.5</v>
      </c>
      <c r="L1340" s="332">
        <v>31</v>
      </c>
      <c r="M1340" s="332">
        <v>81</v>
      </c>
      <c r="N1340" s="496">
        <v>173.3</v>
      </c>
      <c r="O1340" s="496"/>
      <c r="P1340" s="496"/>
      <c r="Q1340" s="497">
        <v>0.92430555555555605</v>
      </c>
      <c r="R1340" s="496"/>
      <c r="S1340" s="514"/>
      <c r="T1340" s="513"/>
      <c r="U1340" s="501" t="str">
        <f t="shared" si="100"/>
        <v/>
      </c>
      <c r="V1340" s="503"/>
      <c r="W1340" s="514"/>
      <c r="X1340" s="628" t="str">
        <f t="shared" si="101"/>
        <v/>
      </c>
      <c r="AT1340" s="254"/>
      <c r="AV1340" s="216"/>
      <c r="AW1340" s="332"/>
      <c r="AY1340" s="255"/>
    </row>
    <row r="1341" spans="2:51" x14ac:dyDescent="0.25">
      <c r="B1341" s="332">
        <v>10.5</v>
      </c>
      <c r="C1341" s="332">
        <v>76</v>
      </c>
      <c r="D1341" s="332">
        <v>10.5</v>
      </c>
      <c r="E1341" s="332">
        <v>8.3000000000000007</v>
      </c>
      <c r="F1341" s="332">
        <v>11.2</v>
      </c>
      <c r="G1341" s="332">
        <v>314</v>
      </c>
      <c r="H1341" s="332">
        <v>1006.7</v>
      </c>
      <c r="I1341" s="332">
        <v>0</v>
      </c>
      <c r="J1341" s="332">
        <v>0</v>
      </c>
      <c r="K1341" s="332">
        <v>3.5</v>
      </c>
      <c r="L1341" s="332">
        <v>31</v>
      </c>
      <c r="M1341" s="332">
        <v>81</v>
      </c>
      <c r="N1341" s="496">
        <v>173.3</v>
      </c>
      <c r="O1341" s="496"/>
      <c r="P1341" s="496"/>
      <c r="Q1341" s="497">
        <v>0.92500000000000004</v>
      </c>
      <c r="R1341" s="496"/>
      <c r="S1341" s="514"/>
      <c r="T1341" s="513"/>
      <c r="U1341" s="501" t="str">
        <f t="shared" si="100"/>
        <v/>
      </c>
      <c r="V1341" s="503"/>
      <c r="W1341" s="514"/>
      <c r="X1341" s="628" t="str">
        <f t="shared" si="101"/>
        <v/>
      </c>
      <c r="AT1341" s="254"/>
      <c r="AV1341" s="216"/>
      <c r="AW1341" s="332"/>
      <c r="AY1341" s="255"/>
    </row>
    <row r="1342" spans="2:51" x14ac:dyDescent="0.25">
      <c r="B1342" s="332">
        <v>10.5</v>
      </c>
      <c r="C1342" s="332">
        <v>76</v>
      </c>
      <c r="D1342" s="332">
        <v>10.5</v>
      </c>
      <c r="E1342" s="332">
        <v>7.2</v>
      </c>
      <c r="F1342" s="332">
        <v>9.4</v>
      </c>
      <c r="G1342" s="332">
        <v>246</v>
      </c>
      <c r="H1342" s="332">
        <v>1006.6</v>
      </c>
      <c r="I1342" s="332">
        <v>0</v>
      </c>
      <c r="J1342" s="332">
        <v>0</v>
      </c>
      <c r="K1342" s="332">
        <v>3.5</v>
      </c>
      <c r="L1342" s="332">
        <v>31</v>
      </c>
      <c r="M1342" s="332">
        <v>81</v>
      </c>
      <c r="N1342" s="496">
        <v>173.3</v>
      </c>
      <c r="O1342" s="496"/>
      <c r="P1342" s="496"/>
      <c r="Q1342" s="497">
        <v>0.92569444444444404</v>
      </c>
      <c r="R1342" s="496"/>
      <c r="S1342" s="514"/>
      <c r="T1342" s="513"/>
      <c r="U1342" s="501" t="str">
        <f t="shared" si="100"/>
        <v/>
      </c>
      <c r="V1342" s="503"/>
      <c r="W1342" s="514"/>
      <c r="X1342" s="628" t="str">
        <f t="shared" si="101"/>
        <v/>
      </c>
      <c r="AT1342" s="254"/>
      <c r="AV1342" s="216"/>
      <c r="AW1342" s="332"/>
      <c r="AY1342" s="255"/>
    </row>
    <row r="1343" spans="2:51" x14ac:dyDescent="0.25">
      <c r="B1343" s="332">
        <v>10.5</v>
      </c>
      <c r="C1343" s="332">
        <v>76</v>
      </c>
      <c r="D1343" s="332">
        <v>10.5</v>
      </c>
      <c r="E1343" s="332">
        <v>2.9</v>
      </c>
      <c r="F1343" s="332">
        <v>5.4</v>
      </c>
      <c r="G1343" s="332">
        <v>332</v>
      </c>
      <c r="H1343" s="332">
        <v>1006.8</v>
      </c>
      <c r="I1343" s="332">
        <v>0</v>
      </c>
      <c r="J1343" s="332">
        <v>0</v>
      </c>
      <c r="K1343" s="332">
        <v>3.5</v>
      </c>
      <c r="L1343" s="332">
        <v>31</v>
      </c>
      <c r="M1343" s="332">
        <v>81</v>
      </c>
      <c r="N1343" s="496">
        <v>173.3</v>
      </c>
      <c r="O1343" s="496"/>
      <c r="P1343" s="496"/>
      <c r="Q1343" s="497">
        <v>0.92638888888888904</v>
      </c>
      <c r="R1343" s="496"/>
      <c r="S1343" s="514"/>
      <c r="T1343" s="513"/>
      <c r="U1343" s="501" t="str">
        <f t="shared" si="100"/>
        <v/>
      </c>
      <c r="V1343" s="503"/>
      <c r="W1343" s="514"/>
      <c r="X1343" s="628" t="str">
        <f t="shared" si="101"/>
        <v/>
      </c>
      <c r="AT1343" s="254"/>
      <c r="AV1343" s="216"/>
      <c r="AW1343" s="332"/>
      <c r="AY1343" s="255"/>
    </row>
    <row r="1344" spans="2:51" x14ac:dyDescent="0.25">
      <c r="B1344" s="332">
        <v>10.5</v>
      </c>
      <c r="C1344" s="332">
        <v>76</v>
      </c>
      <c r="D1344" s="332">
        <v>10.5</v>
      </c>
      <c r="E1344" s="332">
        <v>6.1</v>
      </c>
      <c r="F1344" s="332">
        <v>9.4</v>
      </c>
      <c r="G1344" s="332">
        <v>349</v>
      </c>
      <c r="H1344" s="332">
        <v>1006.8</v>
      </c>
      <c r="I1344" s="332">
        <v>0</v>
      </c>
      <c r="J1344" s="332">
        <v>0</v>
      </c>
      <c r="K1344" s="332">
        <v>3.5</v>
      </c>
      <c r="L1344" s="332">
        <v>31</v>
      </c>
      <c r="M1344" s="332">
        <v>81</v>
      </c>
      <c r="N1344" s="496">
        <v>173.3</v>
      </c>
      <c r="O1344" s="496"/>
      <c r="P1344" s="496"/>
      <c r="Q1344" s="497">
        <v>0.92708333333333304</v>
      </c>
      <c r="R1344" s="496"/>
      <c r="S1344" s="514"/>
      <c r="T1344" s="513"/>
      <c r="U1344" s="501" t="str">
        <f t="shared" si="100"/>
        <v/>
      </c>
      <c r="V1344" s="503"/>
      <c r="W1344" s="514"/>
      <c r="X1344" s="628" t="str">
        <f t="shared" si="101"/>
        <v/>
      </c>
      <c r="AT1344" s="254"/>
      <c r="AV1344" s="216"/>
      <c r="AW1344" s="332"/>
      <c r="AY1344" s="255"/>
    </row>
    <row r="1345" spans="2:51" x14ac:dyDescent="0.25">
      <c r="B1345" s="332">
        <v>10.5</v>
      </c>
      <c r="C1345" s="332">
        <v>76</v>
      </c>
      <c r="D1345" s="332">
        <v>10.5</v>
      </c>
      <c r="E1345" s="332">
        <v>6.1</v>
      </c>
      <c r="F1345" s="332">
        <v>7.2</v>
      </c>
      <c r="G1345" s="332">
        <v>343</v>
      </c>
      <c r="H1345" s="332">
        <v>1006.8</v>
      </c>
      <c r="I1345" s="332">
        <v>0</v>
      </c>
      <c r="J1345" s="332">
        <v>0</v>
      </c>
      <c r="K1345" s="332">
        <v>3.5</v>
      </c>
      <c r="L1345" s="332">
        <v>31</v>
      </c>
      <c r="M1345" s="332">
        <v>81</v>
      </c>
      <c r="N1345" s="496">
        <v>173.3</v>
      </c>
      <c r="O1345" s="496"/>
      <c r="P1345" s="496"/>
      <c r="Q1345" s="497">
        <v>0.92777777777777803</v>
      </c>
      <c r="R1345" s="496"/>
      <c r="S1345" s="514"/>
      <c r="T1345" s="513"/>
      <c r="U1345" s="501" t="str">
        <f t="shared" si="100"/>
        <v/>
      </c>
      <c r="V1345" s="503"/>
      <c r="W1345" s="514"/>
      <c r="X1345" s="628" t="str">
        <f t="shared" si="101"/>
        <v/>
      </c>
      <c r="AT1345" s="254"/>
      <c r="AV1345" s="216"/>
      <c r="AW1345" s="332"/>
      <c r="AY1345" s="255"/>
    </row>
    <row r="1346" spans="2:51" x14ac:dyDescent="0.25">
      <c r="B1346" s="332">
        <v>10.5</v>
      </c>
      <c r="C1346" s="332">
        <v>76</v>
      </c>
      <c r="D1346" s="332">
        <v>10.5</v>
      </c>
      <c r="E1346" s="332">
        <v>7.9</v>
      </c>
      <c r="F1346" s="332">
        <v>14.8</v>
      </c>
      <c r="G1346" s="332">
        <v>303</v>
      </c>
      <c r="H1346" s="332">
        <v>1006.6</v>
      </c>
      <c r="I1346" s="332">
        <v>0</v>
      </c>
      <c r="J1346" s="332">
        <v>0</v>
      </c>
      <c r="K1346" s="332">
        <v>3.5</v>
      </c>
      <c r="L1346" s="332">
        <v>31</v>
      </c>
      <c r="M1346" s="332">
        <v>81</v>
      </c>
      <c r="N1346" s="496">
        <v>173.3</v>
      </c>
      <c r="O1346" s="496"/>
      <c r="P1346" s="496"/>
      <c r="Q1346" s="497">
        <v>0.92847222222222203</v>
      </c>
      <c r="R1346" s="496"/>
      <c r="S1346" s="514"/>
      <c r="T1346" s="513"/>
      <c r="U1346" s="501" t="str">
        <f t="shared" si="100"/>
        <v/>
      </c>
      <c r="V1346" s="503"/>
      <c r="W1346" s="514"/>
      <c r="X1346" s="628" t="str">
        <f t="shared" si="101"/>
        <v/>
      </c>
      <c r="AT1346" s="254"/>
      <c r="AV1346" s="216"/>
      <c r="AW1346" s="332"/>
      <c r="AY1346" s="255"/>
    </row>
    <row r="1347" spans="2:51" x14ac:dyDescent="0.25">
      <c r="B1347" s="332">
        <v>10.5</v>
      </c>
      <c r="C1347" s="332">
        <v>76</v>
      </c>
      <c r="D1347" s="332">
        <v>10.5</v>
      </c>
      <c r="E1347" s="332">
        <v>4.7</v>
      </c>
      <c r="F1347" s="332">
        <v>7.2</v>
      </c>
      <c r="G1347" s="332">
        <v>345</v>
      </c>
      <c r="H1347" s="332">
        <v>1006.7</v>
      </c>
      <c r="I1347" s="332">
        <v>0</v>
      </c>
      <c r="J1347" s="332">
        <v>0</v>
      </c>
      <c r="K1347" s="332">
        <v>3.5</v>
      </c>
      <c r="L1347" s="332">
        <v>31</v>
      </c>
      <c r="M1347" s="332">
        <v>81</v>
      </c>
      <c r="N1347" s="496">
        <v>173.3</v>
      </c>
      <c r="O1347" s="496"/>
      <c r="P1347" s="496"/>
      <c r="Q1347" s="497">
        <v>0.92916666666666703</v>
      </c>
      <c r="R1347" s="496"/>
      <c r="S1347" s="514"/>
      <c r="T1347" s="513"/>
      <c r="U1347" s="501" t="str">
        <f t="shared" si="100"/>
        <v/>
      </c>
      <c r="V1347" s="503"/>
      <c r="W1347" s="514"/>
      <c r="X1347" s="628" t="str">
        <f t="shared" si="101"/>
        <v/>
      </c>
      <c r="AT1347" s="254"/>
      <c r="AV1347" s="216"/>
      <c r="AW1347" s="332"/>
      <c r="AY1347" s="255"/>
    </row>
    <row r="1348" spans="2:51" x14ac:dyDescent="0.25">
      <c r="B1348" s="332">
        <v>10.5</v>
      </c>
      <c r="C1348" s="332">
        <v>76</v>
      </c>
      <c r="D1348" s="332">
        <v>10.5</v>
      </c>
      <c r="E1348" s="332">
        <v>8.6</v>
      </c>
      <c r="F1348" s="332">
        <v>13</v>
      </c>
      <c r="G1348" s="332">
        <v>247</v>
      </c>
      <c r="H1348" s="332">
        <v>1006.6</v>
      </c>
      <c r="I1348" s="332">
        <v>0</v>
      </c>
      <c r="J1348" s="332">
        <v>0</v>
      </c>
      <c r="K1348" s="332">
        <v>3.5</v>
      </c>
      <c r="L1348" s="332">
        <v>31</v>
      </c>
      <c r="M1348" s="332">
        <v>81</v>
      </c>
      <c r="N1348" s="496">
        <v>173.3</v>
      </c>
      <c r="O1348" s="496"/>
      <c r="P1348" s="496"/>
      <c r="Q1348" s="497">
        <v>0.92986111111111103</v>
      </c>
      <c r="R1348" s="496"/>
      <c r="S1348" s="514"/>
      <c r="T1348" s="513"/>
      <c r="U1348" s="501" t="str">
        <f t="shared" si="100"/>
        <v/>
      </c>
      <c r="V1348" s="503"/>
      <c r="W1348" s="514"/>
      <c r="X1348" s="628" t="str">
        <f t="shared" si="101"/>
        <v/>
      </c>
      <c r="AT1348" s="254"/>
      <c r="AV1348" s="216"/>
      <c r="AW1348" s="332"/>
      <c r="AY1348" s="255"/>
    </row>
    <row r="1349" spans="2:51" x14ac:dyDescent="0.25">
      <c r="B1349" s="332">
        <v>10.4</v>
      </c>
      <c r="C1349" s="332">
        <v>75</v>
      </c>
      <c r="D1349" s="332">
        <v>10.4</v>
      </c>
      <c r="E1349" s="332">
        <v>10.8</v>
      </c>
      <c r="F1349" s="332">
        <v>18.399999999999999</v>
      </c>
      <c r="G1349" s="332">
        <v>247</v>
      </c>
      <c r="H1349" s="332">
        <v>1006.6</v>
      </c>
      <c r="I1349" s="332">
        <v>0</v>
      </c>
      <c r="J1349" s="332">
        <v>0</v>
      </c>
      <c r="K1349" s="332">
        <v>3.5</v>
      </c>
      <c r="L1349" s="332">
        <v>31</v>
      </c>
      <c r="M1349" s="332">
        <v>81</v>
      </c>
      <c r="N1349" s="496">
        <v>173.3</v>
      </c>
      <c r="O1349" s="496"/>
      <c r="P1349" s="496"/>
      <c r="Q1349" s="497">
        <v>0.93055555555555602</v>
      </c>
      <c r="R1349" s="496"/>
      <c r="S1349" s="514"/>
      <c r="T1349" s="513"/>
      <c r="U1349" s="501" t="str">
        <f t="shared" si="100"/>
        <v/>
      </c>
      <c r="V1349" s="503"/>
      <c r="W1349" s="514"/>
      <c r="X1349" s="628" t="str">
        <f t="shared" si="101"/>
        <v/>
      </c>
      <c r="AT1349" s="254"/>
      <c r="AV1349" s="216"/>
      <c r="AW1349" s="332"/>
      <c r="AY1349" s="255"/>
    </row>
    <row r="1350" spans="2:51" x14ac:dyDescent="0.25">
      <c r="B1350" s="332">
        <v>10.5</v>
      </c>
      <c r="C1350" s="332">
        <v>76</v>
      </c>
      <c r="D1350" s="332">
        <v>10.5</v>
      </c>
      <c r="E1350" s="332">
        <v>7.9</v>
      </c>
      <c r="F1350" s="332">
        <v>11.2</v>
      </c>
      <c r="G1350" s="332">
        <v>249</v>
      </c>
      <c r="H1350" s="332">
        <v>1006.5</v>
      </c>
      <c r="I1350" s="332">
        <v>0</v>
      </c>
      <c r="J1350" s="332">
        <v>0</v>
      </c>
      <c r="K1350" s="332">
        <v>3.5</v>
      </c>
      <c r="L1350" s="332">
        <v>31</v>
      </c>
      <c r="M1350" s="332">
        <v>81</v>
      </c>
      <c r="N1350" s="496">
        <v>173.3</v>
      </c>
      <c r="O1350" s="496"/>
      <c r="P1350" s="496"/>
      <c r="Q1350" s="497">
        <v>0.93125000000000002</v>
      </c>
      <c r="R1350" s="496"/>
      <c r="S1350" s="514"/>
      <c r="T1350" s="513"/>
      <c r="U1350" s="501" t="str">
        <f t="shared" si="100"/>
        <v/>
      </c>
      <c r="V1350" s="503"/>
      <c r="W1350" s="514"/>
      <c r="X1350" s="628" t="str">
        <f t="shared" si="101"/>
        <v/>
      </c>
      <c r="AT1350" s="254"/>
      <c r="AV1350" s="216"/>
      <c r="AW1350" s="332"/>
      <c r="AY1350" s="255"/>
    </row>
    <row r="1351" spans="2:51" x14ac:dyDescent="0.25">
      <c r="B1351" s="332">
        <v>10.5</v>
      </c>
      <c r="C1351" s="332">
        <v>76</v>
      </c>
      <c r="D1351" s="332">
        <v>10.5</v>
      </c>
      <c r="E1351" s="332">
        <v>8.6</v>
      </c>
      <c r="F1351" s="332">
        <v>13</v>
      </c>
      <c r="G1351" s="332">
        <v>280</v>
      </c>
      <c r="H1351" s="332">
        <v>1006.6</v>
      </c>
      <c r="I1351" s="332">
        <v>0</v>
      </c>
      <c r="J1351" s="332">
        <v>0</v>
      </c>
      <c r="K1351" s="332">
        <v>3.5</v>
      </c>
      <c r="L1351" s="332">
        <v>31</v>
      </c>
      <c r="M1351" s="332">
        <v>81</v>
      </c>
      <c r="N1351" s="496">
        <v>173.3</v>
      </c>
      <c r="O1351" s="496"/>
      <c r="P1351" s="496"/>
      <c r="Q1351" s="497">
        <v>0.93194444444444402</v>
      </c>
      <c r="R1351" s="496"/>
      <c r="S1351" s="514"/>
      <c r="T1351" s="513"/>
      <c r="U1351" s="501" t="str">
        <f t="shared" si="100"/>
        <v/>
      </c>
      <c r="V1351" s="503"/>
      <c r="W1351" s="514"/>
      <c r="X1351" s="628" t="str">
        <f t="shared" si="101"/>
        <v/>
      </c>
      <c r="AT1351" s="254"/>
      <c r="AV1351" s="216"/>
      <c r="AW1351" s="332"/>
      <c r="AY1351" s="255"/>
    </row>
    <row r="1352" spans="2:51" x14ac:dyDescent="0.25">
      <c r="B1352" s="332">
        <v>10.5</v>
      </c>
      <c r="C1352" s="332">
        <v>76</v>
      </c>
      <c r="D1352" s="332">
        <v>10.5</v>
      </c>
      <c r="E1352" s="332">
        <v>4.3</v>
      </c>
      <c r="F1352" s="332">
        <v>5.4</v>
      </c>
      <c r="G1352" s="332">
        <v>1</v>
      </c>
      <c r="H1352" s="332">
        <v>1006.9</v>
      </c>
      <c r="I1352" s="332">
        <v>0</v>
      </c>
      <c r="J1352" s="332">
        <v>0</v>
      </c>
      <c r="K1352" s="332">
        <v>3.5</v>
      </c>
      <c r="L1352" s="332">
        <v>31</v>
      </c>
      <c r="M1352" s="332">
        <v>81</v>
      </c>
      <c r="N1352" s="496">
        <v>173.3</v>
      </c>
      <c r="O1352" s="496"/>
      <c r="P1352" s="496"/>
      <c r="Q1352" s="497">
        <v>0.93263888888888902</v>
      </c>
      <c r="R1352" s="496"/>
      <c r="S1352" s="514"/>
      <c r="T1352" s="513"/>
      <c r="U1352" s="501" t="str">
        <f t="shared" si="100"/>
        <v/>
      </c>
      <c r="V1352" s="503"/>
      <c r="W1352" s="514"/>
      <c r="X1352" s="628" t="str">
        <f t="shared" si="101"/>
        <v/>
      </c>
      <c r="AT1352" s="254"/>
      <c r="AV1352" s="216"/>
      <c r="AW1352" s="332"/>
      <c r="AY1352" s="255"/>
    </row>
    <row r="1353" spans="2:51" x14ac:dyDescent="0.25">
      <c r="B1353" s="332">
        <v>10.5</v>
      </c>
      <c r="C1353" s="332">
        <v>76</v>
      </c>
      <c r="D1353" s="332">
        <v>10.5</v>
      </c>
      <c r="E1353" s="332">
        <v>2.5</v>
      </c>
      <c r="F1353" s="332">
        <v>5.4</v>
      </c>
      <c r="G1353" s="332">
        <v>1</v>
      </c>
      <c r="H1353" s="332">
        <v>1006.6</v>
      </c>
      <c r="I1353" s="332">
        <v>0</v>
      </c>
      <c r="J1353" s="332">
        <v>0</v>
      </c>
      <c r="K1353" s="332">
        <v>3.5</v>
      </c>
      <c r="L1353" s="332">
        <v>31</v>
      </c>
      <c r="M1353" s="332">
        <v>81</v>
      </c>
      <c r="N1353" s="496">
        <v>173.3</v>
      </c>
      <c r="O1353" s="496"/>
      <c r="P1353" s="496"/>
      <c r="Q1353" s="497">
        <v>0.93333333333333302</v>
      </c>
      <c r="R1353" s="496"/>
      <c r="S1353" s="514"/>
      <c r="T1353" s="513"/>
      <c r="U1353" s="501" t="str">
        <f t="shared" si="100"/>
        <v/>
      </c>
      <c r="V1353" s="503"/>
      <c r="W1353" s="514"/>
      <c r="X1353" s="628" t="str">
        <f t="shared" si="101"/>
        <v/>
      </c>
      <c r="AT1353" s="254"/>
      <c r="AV1353" s="216"/>
      <c r="AW1353" s="332"/>
      <c r="AY1353" s="255"/>
    </row>
    <row r="1354" spans="2:51" x14ac:dyDescent="0.25">
      <c r="B1354" s="332">
        <v>10.5</v>
      </c>
      <c r="C1354" s="332">
        <v>76</v>
      </c>
      <c r="D1354" s="332">
        <v>10.5</v>
      </c>
      <c r="E1354" s="332">
        <v>7.2</v>
      </c>
      <c r="F1354" s="332">
        <v>11.2</v>
      </c>
      <c r="G1354" s="332">
        <v>301</v>
      </c>
      <c r="H1354" s="332">
        <v>1006.5</v>
      </c>
      <c r="I1354" s="332">
        <v>0</v>
      </c>
      <c r="J1354" s="332">
        <v>0</v>
      </c>
      <c r="K1354" s="332">
        <v>3.5</v>
      </c>
      <c r="L1354" s="332">
        <v>31</v>
      </c>
      <c r="M1354" s="332">
        <v>81</v>
      </c>
      <c r="N1354" s="496">
        <v>173.3</v>
      </c>
      <c r="O1354" s="496"/>
      <c r="P1354" s="496"/>
      <c r="Q1354" s="497">
        <v>0.93402777777777801</v>
      </c>
      <c r="R1354" s="496"/>
      <c r="S1354" s="514"/>
      <c r="T1354" s="513"/>
      <c r="U1354" s="501" t="str">
        <f t="shared" si="100"/>
        <v/>
      </c>
      <c r="V1354" s="503"/>
      <c r="W1354" s="514"/>
      <c r="X1354" s="628" t="str">
        <f t="shared" si="101"/>
        <v/>
      </c>
      <c r="AT1354" s="254"/>
      <c r="AV1354" s="216"/>
      <c r="AW1354" s="332"/>
      <c r="AY1354" s="255"/>
    </row>
    <row r="1355" spans="2:51" x14ac:dyDescent="0.25">
      <c r="B1355" s="332">
        <v>10.5</v>
      </c>
      <c r="C1355" s="332">
        <v>76</v>
      </c>
      <c r="D1355" s="332">
        <v>10.5</v>
      </c>
      <c r="E1355" s="332">
        <v>7.6</v>
      </c>
      <c r="F1355" s="332">
        <v>11.2</v>
      </c>
      <c r="G1355" s="332">
        <v>298</v>
      </c>
      <c r="H1355" s="332">
        <v>1006.7</v>
      </c>
      <c r="I1355" s="332">
        <v>0</v>
      </c>
      <c r="J1355" s="332">
        <v>0</v>
      </c>
      <c r="K1355" s="332">
        <v>3.5</v>
      </c>
      <c r="L1355" s="332">
        <v>31</v>
      </c>
      <c r="M1355" s="332">
        <v>81</v>
      </c>
      <c r="N1355" s="496">
        <v>173.3</v>
      </c>
      <c r="O1355" s="496"/>
      <c r="P1355" s="496"/>
      <c r="Q1355" s="497">
        <v>0.93472222222222201</v>
      </c>
      <c r="R1355" s="496"/>
      <c r="S1355" s="514"/>
      <c r="T1355" s="513"/>
      <c r="U1355" s="501" t="str">
        <f t="shared" ref="U1355:U1418" si="102">IF(J1355&gt;0,60,"")</f>
        <v/>
      </c>
      <c r="V1355" s="503"/>
      <c r="W1355" s="514"/>
      <c r="X1355" s="628" t="str">
        <f t="shared" si="101"/>
        <v/>
      </c>
      <c r="AT1355" s="254"/>
      <c r="AV1355" s="216"/>
      <c r="AW1355" s="332"/>
      <c r="AY1355" s="255"/>
    </row>
    <row r="1356" spans="2:51" x14ac:dyDescent="0.25">
      <c r="B1356" s="332">
        <v>10.5</v>
      </c>
      <c r="C1356" s="332">
        <v>77</v>
      </c>
      <c r="D1356" s="332">
        <v>10.5</v>
      </c>
      <c r="E1356" s="332">
        <v>1.4</v>
      </c>
      <c r="F1356" s="332">
        <v>1.8</v>
      </c>
      <c r="G1356" s="332">
        <v>31</v>
      </c>
      <c r="H1356" s="332">
        <v>1006.6</v>
      </c>
      <c r="I1356" s="332">
        <v>0</v>
      </c>
      <c r="J1356" s="332">
        <v>0</v>
      </c>
      <c r="K1356" s="332">
        <v>3.5</v>
      </c>
      <c r="L1356" s="332">
        <v>31</v>
      </c>
      <c r="M1356" s="332">
        <v>81</v>
      </c>
      <c r="N1356" s="496">
        <v>173.3</v>
      </c>
      <c r="O1356" s="496"/>
      <c r="P1356" s="496"/>
      <c r="Q1356" s="497">
        <v>0.93541666666666701</v>
      </c>
      <c r="R1356" s="496"/>
      <c r="S1356" s="514"/>
      <c r="T1356" s="513"/>
      <c r="U1356" s="501" t="str">
        <f t="shared" si="102"/>
        <v/>
      </c>
      <c r="V1356" s="503"/>
      <c r="W1356" s="514"/>
      <c r="X1356" s="628" t="str">
        <f t="shared" si="101"/>
        <v/>
      </c>
      <c r="AT1356" s="254"/>
      <c r="AV1356" s="216"/>
      <c r="AW1356" s="332"/>
      <c r="AY1356" s="255"/>
    </row>
    <row r="1357" spans="2:51" x14ac:dyDescent="0.25">
      <c r="B1357" s="332">
        <v>10.5</v>
      </c>
      <c r="C1357" s="332">
        <v>77</v>
      </c>
      <c r="D1357" s="332">
        <v>10.5</v>
      </c>
      <c r="E1357" s="332">
        <v>7.2</v>
      </c>
      <c r="F1357" s="332">
        <v>11.2</v>
      </c>
      <c r="G1357" s="332">
        <v>209</v>
      </c>
      <c r="H1357" s="332">
        <v>1006.4</v>
      </c>
      <c r="I1357" s="332">
        <v>0</v>
      </c>
      <c r="J1357" s="332">
        <v>0</v>
      </c>
      <c r="K1357" s="332">
        <v>3.5</v>
      </c>
      <c r="L1357" s="332">
        <v>31</v>
      </c>
      <c r="M1357" s="332">
        <v>81</v>
      </c>
      <c r="N1357" s="496">
        <v>173.3</v>
      </c>
      <c r="O1357" s="496"/>
      <c r="P1357" s="496"/>
      <c r="Q1357" s="497">
        <v>0.93611111111111101</v>
      </c>
      <c r="R1357" s="496"/>
      <c r="S1357" s="514"/>
      <c r="T1357" s="513"/>
      <c r="U1357" s="501" t="str">
        <f t="shared" si="102"/>
        <v/>
      </c>
      <c r="V1357" s="503"/>
      <c r="W1357" s="514"/>
      <c r="X1357" s="628" t="str">
        <f t="shared" si="101"/>
        <v/>
      </c>
      <c r="AT1357" s="254"/>
      <c r="AV1357" s="216"/>
      <c r="AW1357" s="332"/>
      <c r="AY1357" s="255"/>
    </row>
    <row r="1358" spans="2:51" x14ac:dyDescent="0.25">
      <c r="B1358" s="332">
        <v>10.5</v>
      </c>
      <c r="C1358" s="332">
        <v>77</v>
      </c>
      <c r="D1358" s="332">
        <v>10.5</v>
      </c>
      <c r="E1358" s="332">
        <v>2.2000000000000002</v>
      </c>
      <c r="F1358" s="332">
        <v>3.6</v>
      </c>
      <c r="G1358" s="332">
        <v>34</v>
      </c>
      <c r="H1358" s="332">
        <v>1006.7</v>
      </c>
      <c r="I1358" s="332">
        <v>0</v>
      </c>
      <c r="J1358" s="332">
        <v>0</v>
      </c>
      <c r="K1358" s="332">
        <v>3.5</v>
      </c>
      <c r="L1358" s="332">
        <v>31</v>
      </c>
      <c r="M1358" s="332">
        <v>81</v>
      </c>
      <c r="N1358" s="496">
        <v>173.3</v>
      </c>
      <c r="O1358" s="496"/>
      <c r="P1358" s="496"/>
      <c r="Q1358" s="497">
        <v>0.936805555555556</v>
      </c>
      <c r="R1358" s="496"/>
      <c r="S1358" s="514"/>
      <c r="T1358" s="513"/>
      <c r="U1358" s="501" t="str">
        <f t="shared" si="102"/>
        <v/>
      </c>
      <c r="V1358" s="503"/>
      <c r="W1358" s="514"/>
      <c r="X1358" s="628" t="str">
        <f t="shared" si="101"/>
        <v/>
      </c>
      <c r="AT1358" s="254"/>
      <c r="AV1358" s="216"/>
      <c r="AW1358" s="332"/>
      <c r="AY1358" s="255"/>
    </row>
    <row r="1359" spans="2:51" x14ac:dyDescent="0.25">
      <c r="B1359" s="332">
        <v>10.5</v>
      </c>
      <c r="C1359" s="332">
        <v>77</v>
      </c>
      <c r="D1359" s="332">
        <v>10.5</v>
      </c>
      <c r="E1359" s="332">
        <v>3.6</v>
      </c>
      <c r="F1359" s="332">
        <v>5.4</v>
      </c>
      <c r="G1359" s="332">
        <v>329</v>
      </c>
      <c r="H1359" s="332">
        <v>1006.7</v>
      </c>
      <c r="I1359" s="332">
        <v>0</v>
      </c>
      <c r="J1359" s="332">
        <v>0</v>
      </c>
      <c r="K1359" s="332">
        <v>3.5</v>
      </c>
      <c r="L1359" s="332">
        <v>31</v>
      </c>
      <c r="M1359" s="332">
        <v>81</v>
      </c>
      <c r="N1359" s="496">
        <v>173.3</v>
      </c>
      <c r="O1359" s="496"/>
      <c r="P1359" s="496"/>
      <c r="Q1359" s="497">
        <v>0.9375</v>
      </c>
      <c r="R1359" s="496"/>
      <c r="S1359" s="514"/>
      <c r="T1359" s="513"/>
      <c r="U1359" s="501" t="str">
        <f t="shared" si="102"/>
        <v/>
      </c>
      <c r="V1359" s="503"/>
      <c r="W1359" s="514"/>
      <c r="X1359" s="628" t="str">
        <f t="shared" si="101"/>
        <v/>
      </c>
      <c r="AT1359" s="254"/>
      <c r="AV1359" s="216"/>
      <c r="AW1359" s="332"/>
      <c r="AY1359" s="255"/>
    </row>
    <row r="1360" spans="2:51" x14ac:dyDescent="0.25">
      <c r="B1360" s="332">
        <v>10.5</v>
      </c>
      <c r="C1360" s="332">
        <v>77</v>
      </c>
      <c r="D1360" s="332">
        <v>10.5</v>
      </c>
      <c r="E1360" s="332">
        <v>5.4</v>
      </c>
      <c r="F1360" s="332">
        <v>9.4</v>
      </c>
      <c r="G1360" s="332">
        <v>338</v>
      </c>
      <c r="H1360" s="332">
        <v>1006.7</v>
      </c>
      <c r="I1360" s="332">
        <v>0</v>
      </c>
      <c r="J1360" s="332">
        <v>0</v>
      </c>
      <c r="K1360" s="332">
        <v>3.5</v>
      </c>
      <c r="L1360" s="332">
        <v>31</v>
      </c>
      <c r="M1360" s="332">
        <v>81</v>
      </c>
      <c r="N1360" s="496">
        <v>173.3</v>
      </c>
      <c r="O1360" s="496"/>
      <c r="P1360" s="496"/>
      <c r="Q1360" s="497">
        <v>0.938194444444444</v>
      </c>
      <c r="R1360" s="496"/>
      <c r="S1360" s="514"/>
      <c r="T1360" s="513"/>
      <c r="U1360" s="501" t="str">
        <f t="shared" si="102"/>
        <v/>
      </c>
      <c r="V1360" s="503"/>
      <c r="W1360" s="514"/>
      <c r="X1360" s="628" t="str">
        <f t="shared" si="101"/>
        <v/>
      </c>
      <c r="AT1360" s="254"/>
      <c r="AV1360" s="216"/>
      <c r="AW1360" s="332"/>
      <c r="AY1360" s="255"/>
    </row>
    <row r="1361" spans="2:51" x14ac:dyDescent="0.25">
      <c r="B1361" s="332">
        <v>10.5</v>
      </c>
      <c r="C1361" s="332">
        <v>77</v>
      </c>
      <c r="D1361" s="332">
        <v>10.5</v>
      </c>
      <c r="E1361" s="332">
        <v>4.7</v>
      </c>
      <c r="F1361" s="332">
        <v>7.2</v>
      </c>
      <c r="G1361" s="332">
        <v>30</v>
      </c>
      <c r="H1361" s="332">
        <v>1006.8</v>
      </c>
      <c r="I1361" s="332">
        <v>0</v>
      </c>
      <c r="J1361" s="332">
        <v>0</v>
      </c>
      <c r="K1361" s="332">
        <v>3.5</v>
      </c>
      <c r="L1361" s="332">
        <v>31</v>
      </c>
      <c r="M1361" s="332">
        <v>81</v>
      </c>
      <c r="N1361" s="496">
        <v>173.3</v>
      </c>
      <c r="O1361" s="496"/>
      <c r="P1361" s="496"/>
      <c r="Q1361" s="497">
        <v>0.93888888888888899</v>
      </c>
      <c r="R1361" s="496"/>
      <c r="S1361" s="514"/>
      <c r="T1361" s="513"/>
      <c r="U1361" s="501" t="str">
        <f t="shared" si="102"/>
        <v/>
      </c>
      <c r="V1361" s="503"/>
      <c r="W1361" s="514"/>
      <c r="X1361" s="628" t="str">
        <f t="shared" si="101"/>
        <v/>
      </c>
      <c r="AT1361" s="254"/>
      <c r="AV1361" s="216"/>
      <c r="AW1361" s="332"/>
      <c r="AY1361" s="255"/>
    </row>
    <row r="1362" spans="2:51" x14ac:dyDescent="0.25">
      <c r="B1362" s="332">
        <v>10.6</v>
      </c>
      <c r="C1362" s="332">
        <v>77</v>
      </c>
      <c r="D1362" s="332">
        <v>10.6</v>
      </c>
      <c r="E1362" s="332">
        <v>3.6</v>
      </c>
      <c r="F1362" s="332">
        <v>5.4</v>
      </c>
      <c r="G1362" s="332">
        <v>291</v>
      </c>
      <c r="H1362" s="332">
        <v>1006.8</v>
      </c>
      <c r="I1362" s="332">
        <v>0</v>
      </c>
      <c r="J1362" s="332">
        <v>0</v>
      </c>
      <c r="K1362" s="332">
        <v>3.5</v>
      </c>
      <c r="L1362" s="332">
        <v>31</v>
      </c>
      <c r="M1362" s="332">
        <v>81</v>
      </c>
      <c r="N1362" s="496">
        <v>173.3</v>
      </c>
      <c r="O1362" s="496"/>
      <c r="P1362" s="496"/>
      <c r="Q1362" s="497">
        <v>0.93958333333333299</v>
      </c>
      <c r="R1362" s="496"/>
      <c r="S1362" s="514"/>
      <c r="T1362" s="513"/>
      <c r="U1362" s="501" t="str">
        <f t="shared" si="102"/>
        <v/>
      </c>
      <c r="V1362" s="503"/>
      <c r="W1362" s="514"/>
      <c r="X1362" s="628" t="str">
        <f t="shared" si="101"/>
        <v/>
      </c>
      <c r="AT1362" s="254"/>
      <c r="AV1362" s="216"/>
      <c r="AW1362" s="332"/>
      <c r="AY1362" s="255"/>
    </row>
    <row r="1363" spans="2:51" x14ac:dyDescent="0.25">
      <c r="B1363" s="332">
        <v>10.6</v>
      </c>
      <c r="C1363" s="332">
        <v>77</v>
      </c>
      <c r="D1363" s="332">
        <v>10.6</v>
      </c>
      <c r="E1363" s="332">
        <v>3.6</v>
      </c>
      <c r="F1363" s="332">
        <v>3.6</v>
      </c>
      <c r="G1363" s="332">
        <v>209</v>
      </c>
      <c r="H1363" s="332">
        <v>1006.7</v>
      </c>
      <c r="I1363" s="332">
        <v>0</v>
      </c>
      <c r="J1363" s="332">
        <v>0</v>
      </c>
      <c r="K1363" s="332">
        <v>3.5</v>
      </c>
      <c r="L1363" s="332">
        <v>31</v>
      </c>
      <c r="M1363" s="332">
        <v>81</v>
      </c>
      <c r="N1363" s="496">
        <v>173.3</v>
      </c>
      <c r="O1363" s="496"/>
      <c r="P1363" s="496"/>
      <c r="Q1363" s="497">
        <v>0.94027777777777799</v>
      </c>
      <c r="R1363" s="496"/>
      <c r="S1363" s="514"/>
      <c r="T1363" s="513"/>
      <c r="U1363" s="501" t="str">
        <f t="shared" si="102"/>
        <v/>
      </c>
      <c r="V1363" s="503"/>
      <c r="W1363" s="514"/>
      <c r="X1363" s="628" t="str">
        <f t="shared" si="101"/>
        <v/>
      </c>
      <c r="AT1363" s="254"/>
      <c r="AV1363" s="216"/>
      <c r="AW1363" s="332"/>
      <c r="AY1363" s="255"/>
    </row>
    <row r="1364" spans="2:51" x14ac:dyDescent="0.25">
      <c r="B1364" s="332">
        <v>10.6</v>
      </c>
      <c r="C1364" s="332">
        <v>77</v>
      </c>
      <c r="D1364" s="332">
        <v>10.6</v>
      </c>
      <c r="E1364" s="332">
        <v>7.6</v>
      </c>
      <c r="F1364" s="332">
        <v>13</v>
      </c>
      <c r="G1364" s="332">
        <v>256</v>
      </c>
      <c r="H1364" s="332">
        <v>1006.8</v>
      </c>
      <c r="I1364" s="332">
        <v>0</v>
      </c>
      <c r="J1364" s="332">
        <v>0</v>
      </c>
      <c r="K1364" s="332">
        <v>3.5</v>
      </c>
      <c r="L1364" s="332">
        <v>31</v>
      </c>
      <c r="M1364" s="332">
        <v>81</v>
      </c>
      <c r="N1364" s="496">
        <v>173.3</v>
      </c>
      <c r="O1364" s="496"/>
      <c r="P1364" s="496"/>
      <c r="Q1364" s="497">
        <v>0.94097222222222199</v>
      </c>
      <c r="R1364" s="496"/>
      <c r="S1364" s="514"/>
      <c r="T1364" s="513"/>
      <c r="U1364" s="501" t="str">
        <f t="shared" si="102"/>
        <v/>
      </c>
      <c r="V1364" s="503"/>
      <c r="W1364" s="514"/>
      <c r="X1364" s="628" t="str">
        <f t="shared" si="101"/>
        <v/>
      </c>
      <c r="AT1364" s="254"/>
      <c r="AV1364" s="216"/>
      <c r="AW1364" s="332"/>
      <c r="AY1364" s="255"/>
    </row>
    <row r="1365" spans="2:51" x14ac:dyDescent="0.25">
      <c r="B1365" s="332">
        <v>10.6</v>
      </c>
      <c r="C1365" s="332">
        <v>77</v>
      </c>
      <c r="D1365" s="332">
        <v>10.6</v>
      </c>
      <c r="E1365" s="332">
        <v>5.4</v>
      </c>
      <c r="F1365" s="332">
        <v>7.2</v>
      </c>
      <c r="G1365" s="332">
        <v>13</v>
      </c>
      <c r="H1365" s="332">
        <v>1006.7</v>
      </c>
      <c r="I1365" s="332">
        <v>0</v>
      </c>
      <c r="J1365" s="332">
        <v>0</v>
      </c>
      <c r="K1365" s="332">
        <v>3.5</v>
      </c>
      <c r="L1365" s="332">
        <v>31</v>
      </c>
      <c r="M1365" s="332">
        <v>81</v>
      </c>
      <c r="N1365" s="496">
        <v>173.3</v>
      </c>
      <c r="O1365" s="496"/>
      <c r="P1365" s="496"/>
      <c r="Q1365" s="497">
        <v>0.94166666666666698</v>
      </c>
      <c r="R1365" s="496"/>
      <c r="S1365" s="514"/>
      <c r="T1365" s="513"/>
      <c r="U1365" s="501" t="str">
        <f t="shared" si="102"/>
        <v/>
      </c>
      <c r="V1365" s="503"/>
      <c r="W1365" s="514"/>
      <c r="X1365" s="628" t="str">
        <f t="shared" si="101"/>
        <v/>
      </c>
      <c r="AT1365" s="254"/>
      <c r="AV1365" s="216"/>
      <c r="AW1365" s="332"/>
      <c r="AY1365" s="255"/>
    </row>
    <row r="1366" spans="2:51" x14ac:dyDescent="0.25">
      <c r="B1366" s="332">
        <v>10.6</v>
      </c>
      <c r="C1366" s="332">
        <v>78</v>
      </c>
      <c r="D1366" s="332">
        <v>10.6</v>
      </c>
      <c r="E1366" s="332">
        <v>7.2</v>
      </c>
      <c r="F1366" s="332">
        <v>9.4</v>
      </c>
      <c r="G1366" s="332">
        <v>351</v>
      </c>
      <c r="H1366" s="332">
        <v>1007</v>
      </c>
      <c r="I1366" s="332">
        <v>0</v>
      </c>
      <c r="J1366" s="332">
        <v>0</v>
      </c>
      <c r="K1366" s="332">
        <v>3.5</v>
      </c>
      <c r="L1366" s="332">
        <v>31</v>
      </c>
      <c r="M1366" s="332">
        <v>81</v>
      </c>
      <c r="N1366" s="496">
        <v>173.3</v>
      </c>
      <c r="O1366" s="496"/>
      <c r="P1366" s="496"/>
      <c r="Q1366" s="497">
        <v>0.94236111111111098</v>
      </c>
      <c r="R1366" s="496"/>
      <c r="S1366" s="514"/>
      <c r="T1366" s="513"/>
      <c r="U1366" s="501" t="str">
        <f t="shared" si="102"/>
        <v/>
      </c>
      <c r="V1366" s="503"/>
      <c r="W1366" s="514"/>
      <c r="X1366" s="628" t="str">
        <f t="shared" si="101"/>
        <v/>
      </c>
      <c r="AT1366" s="254"/>
      <c r="AV1366" s="216"/>
      <c r="AW1366" s="332"/>
      <c r="AY1366" s="255"/>
    </row>
    <row r="1367" spans="2:51" x14ac:dyDescent="0.25">
      <c r="B1367" s="332">
        <v>10.6</v>
      </c>
      <c r="C1367" s="332">
        <v>78</v>
      </c>
      <c r="D1367" s="332">
        <v>10.6</v>
      </c>
      <c r="E1367" s="332">
        <v>2.9</v>
      </c>
      <c r="F1367" s="332">
        <v>3.6</v>
      </c>
      <c r="G1367" s="332">
        <v>337</v>
      </c>
      <c r="H1367" s="332">
        <v>1006.7</v>
      </c>
      <c r="I1367" s="332">
        <v>0</v>
      </c>
      <c r="J1367" s="332">
        <v>0</v>
      </c>
      <c r="K1367" s="332">
        <v>3.5</v>
      </c>
      <c r="L1367" s="332">
        <v>31</v>
      </c>
      <c r="M1367" s="332">
        <v>81</v>
      </c>
      <c r="N1367" s="496">
        <v>173.3</v>
      </c>
      <c r="O1367" s="496"/>
      <c r="P1367" s="496"/>
      <c r="Q1367" s="497">
        <v>0.94305555555555598</v>
      </c>
      <c r="R1367" s="496"/>
      <c r="S1367" s="514"/>
      <c r="T1367" s="513"/>
      <c r="U1367" s="501" t="str">
        <f t="shared" si="102"/>
        <v/>
      </c>
      <c r="V1367" s="503"/>
      <c r="W1367" s="514"/>
      <c r="X1367" s="628" t="str">
        <f t="shared" si="101"/>
        <v/>
      </c>
      <c r="AT1367" s="254"/>
      <c r="AV1367" s="216"/>
      <c r="AW1367" s="332"/>
      <c r="AY1367" s="255"/>
    </row>
    <row r="1368" spans="2:51" x14ac:dyDescent="0.25">
      <c r="B1368" s="332">
        <v>10.6</v>
      </c>
      <c r="C1368" s="332">
        <v>78</v>
      </c>
      <c r="D1368" s="332">
        <v>10.6</v>
      </c>
      <c r="E1368" s="332">
        <v>2.2000000000000002</v>
      </c>
      <c r="F1368" s="332">
        <v>3.6</v>
      </c>
      <c r="G1368" s="332">
        <v>56</v>
      </c>
      <c r="H1368" s="332">
        <v>1006.9</v>
      </c>
      <c r="I1368" s="332">
        <v>0</v>
      </c>
      <c r="J1368" s="332">
        <v>0</v>
      </c>
      <c r="K1368" s="332">
        <v>3.5</v>
      </c>
      <c r="L1368" s="332">
        <v>31</v>
      </c>
      <c r="M1368" s="332">
        <v>81</v>
      </c>
      <c r="N1368" s="496">
        <v>173.3</v>
      </c>
      <c r="O1368" s="496"/>
      <c r="P1368" s="496"/>
      <c r="Q1368" s="497">
        <v>0.94374999999999998</v>
      </c>
      <c r="R1368" s="496"/>
      <c r="S1368" s="514"/>
      <c r="T1368" s="513"/>
      <c r="U1368" s="501" t="str">
        <f t="shared" si="102"/>
        <v/>
      </c>
      <c r="V1368" s="503"/>
      <c r="W1368" s="514"/>
      <c r="X1368" s="628" t="str">
        <f t="shared" si="101"/>
        <v/>
      </c>
      <c r="AT1368" s="254"/>
      <c r="AV1368" s="216"/>
      <c r="AW1368" s="332"/>
      <c r="AY1368" s="255"/>
    </row>
    <row r="1369" spans="2:51" x14ac:dyDescent="0.25">
      <c r="B1369" s="332">
        <v>10.6</v>
      </c>
      <c r="C1369" s="332">
        <v>78</v>
      </c>
      <c r="D1369" s="332">
        <v>10.6</v>
      </c>
      <c r="E1369" s="332">
        <v>5.8</v>
      </c>
      <c r="F1369" s="332">
        <v>9.4</v>
      </c>
      <c r="G1369" s="332">
        <v>307</v>
      </c>
      <c r="H1369" s="332">
        <v>1006.8</v>
      </c>
      <c r="I1369" s="332">
        <v>0</v>
      </c>
      <c r="J1369" s="332">
        <v>0</v>
      </c>
      <c r="K1369" s="332">
        <v>3.5</v>
      </c>
      <c r="L1369" s="332">
        <v>31</v>
      </c>
      <c r="M1369" s="332">
        <v>81</v>
      </c>
      <c r="N1369" s="496">
        <v>173.3</v>
      </c>
      <c r="O1369" s="496"/>
      <c r="P1369" s="496"/>
      <c r="Q1369" s="497">
        <v>0.94444444444444497</v>
      </c>
      <c r="R1369" s="496"/>
      <c r="S1369" s="514"/>
      <c r="T1369" s="513"/>
      <c r="U1369" s="501" t="str">
        <f t="shared" si="102"/>
        <v/>
      </c>
      <c r="V1369" s="503"/>
      <c r="W1369" s="514"/>
      <c r="X1369" s="628" t="str">
        <f t="shared" si="101"/>
        <v/>
      </c>
      <c r="AT1369" s="254"/>
      <c r="AV1369" s="216"/>
      <c r="AW1369" s="332"/>
      <c r="AY1369" s="255"/>
    </row>
    <row r="1370" spans="2:51" x14ac:dyDescent="0.25">
      <c r="B1370" s="332">
        <v>10.6</v>
      </c>
      <c r="C1370" s="332">
        <v>78</v>
      </c>
      <c r="D1370" s="332">
        <v>10.6</v>
      </c>
      <c r="E1370" s="332">
        <v>7.9</v>
      </c>
      <c r="F1370" s="332">
        <v>9.4</v>
      </c>
      <c r="G1370" s="332">
        <v>5</v>
      </c>
      <c r="H1370" s="332">
        <v>1006.7</v>
      </c>
      <c r="I1370" s="332">
        <v>0</v>
      </c>
      <c r="J1370" s="332">
        <v>0</v>
      </c>
      <c r="K1370" s="332">
        <v>3.5</v>
      </c>
      <c r="L1370" s="332">
        <v>31</v>
      </c>
      <c r="M1370" s="332">
        <v>81</v>
      </c>
      <c r="N1370" s="496">
        <v>173.3</v>
      </c>
      <c r="O1370" s="496"/>
      <c r="P1370" s="496"/>
      <c r="Q1370" s="497">
        <v>0.94513888888888897</v>
      </c>
      <c r="R1370" s="496"/>
      <c r="S1370" s="514"/>
      <c r="T1370" s="513"/>
      <c r="U1370" s="501" t="str">
        <f t="shared" si="102"/>
        <v/>
      </c>
      <c r="V1370" s="503"/>
      <c r="W1370" s="514"/>
      <c r="X1370" s="628" t="str">
        <f t="shared" si="101"/>
        <v/>
      </c>
      <c r="AT1370" s="254"/>
      <c r="AV1370" s="216"/>
      <c r="AW1370" s="332"/>
      <c r="AY1370" s="255"/>
    </row>
    <row r="1371" spans="2:51" x14ac:dyDescent="0.25">
      <c r="B1371" s="332">
        <v>10.6</v>
      </c>
      <c r="C1371" s="332">
        <v>78</v>
      </c>
      <c r="D1371" s="332">
        <v>10.6</v>
      </c>
      <c r="E1371" s="332">
        <v>8.6</v>
      </c>
      <c r="F1371" s="332">
        <v>9.4</v>
      </c>
      <c r="G1371" s="332">
        <v>282</v>
      </c>
      <c r="H1371" s="332">
        <v>1006.5</v>
      </c>
      <c r="I1371" s="332">
        <v>0</v>
      </c>
      <c r="J1371" s="332">
        <v>0</v>
      </c>
      <c r="K1371" s="332">
        <v>3.5</v>
      </c>
      <c r="L1371" s="332">
        <v>31</v>
      </c>
      <c r="M1371" s="332">
        <v>81</v>
      </c>
      <c r="N1371" s="496">
        <v>173.3</v>
      </c>
      <c r="O1371" s="496"/>
      <c r="P1371" s="496"/>
      <c r="Q1371" s="497">
        <v>0.94583333333333297</v>
      </c>
      <c r="R1371" s="496"/>
      <c r="S1371" s="514"/>
      <c r="T1371" s="513"/>
      <c r="U1371" s="501" t="str">
        <f t="shared" si="102"/>
        <v/>
      </c>
      <c r="V1371" s="503"/>
      <c r="W1371" s="514"/>
      <c r="X1371" s="628" t="str">
        <f t="shared" si="101"/>
        <v/>
      </c>
      <c r="AT1371" s="254"/>
      <c r="AV1371" s="216"/>
      <c r="AW1371" s="332"/>
      <c r="AY1371" s="255"/>
    </row>
    <row r="1372" spans="2:51" x14ac:dyDescent="0.25">
      <c r="B1372" s="332">
        <v>10.6</v>
      </c>
      <c r="C1372" s="332">
        <v>78</v>
      </c>
      <c r="D1372" s="332">
        <v>10.6</v>
      </c>
      <c r="E1372" s="332">
        <v>10.4</v>
      </c>
      <c r="F1372" s="332">
        <v>14.8</v>
      </c>
      <c r="G1372" s="332">
        <v>142</v>
      </c>
      <c r="H1372" s="332">
        <v>1006.8</v>
      </c>
      <c r="I1372" s="332">
        <v>0</v>
      </c>
      <c r="J1372" s="332">
        <v>0</v>
      </c>
      <c r="K1372" s="332">
        <v>3.5</v>
      </c>
      <c r="L1372" s="332">
        <v>31</v>
      </c>
      <c r="M1372" s="332">
        <v>81</v>
      </c>
      <c r="N1372" s="496">
        <v>173.3</v>
      </c>
      <c r="O1372" s="496"/>
      <c r="P1372" s="496"/>
      <c r="Q1372" s="497">
        <v>0.94652777777777797</v>
      </c>
      <c r="R1372" s="496"/>
      <c r="S1372" s="514"/>
      <c r="T1372" s="513"/>
      <c r="U1372" s="501" t="str">
        <f t="shared" si="102"/>
        <v/>
      </c>
      <c r="V1372" s="503"/>
      <c r="W1372" s="514"/>
      <c r="X1372" s="628" t="str">
        <f t="shared" si="101"/>
        <v/>
      </c>
      <c r="AT1372" s="254"/>
      <c r="AV1372" s="216"/>
      <c r="AW1372" s="332"/>
      <c r="AY1372" s="255"/>
    </row>
    <row r="1373" spans="2:51" x14ac:dyDescent="0.25">
      <c r="B1373" s="332">
        <v>10.6</v>
      </c>
      <c r="C1373" s="332">
        <v>78</v>
      </c>
      <c r="D1373" s="332">
        <v>10.6</v>
      </c>
      <c r="E1373" s="332">
        <v>9.6999999999999993</v>
      </c>
      <c r="F1373" s="332">
        <v>18.399999999999999</v>
      </c>
      <c r="G1373" s="332">
        <v>341</v>
      </c>
      <c r="H1373" s="332">
        <v>1006.6</v>
      </c>
      <c r="I1373" s="332">
        <v>0</v>
      </c>
      <c r="J1373" s="332">
        <v>0</v>
      </c>
      <c r="K1373" s="332">
        <v>3.5</v>
      </c>
      <c r="L1373" s="332">
        <v>31</v>
      </c>
      <c r="M1373" s="332">
        <v>81</v>
      </c>
      <c r="N1373" s="496">
        <v>173.3</v>
      </c>
      <c r="O1373" s="496"/>
      <c r="P1373" s="496"/>
      <c r="Q1373" s="497">
        <v>0.94722222222222197</v>
      </c>
      <c r="R1373" s="496"/>
      <c r="S1373" s="514"/>
      <c r="T1373" s="513"/>
      <c r="U1373" s="501" t="str">
        <f t="shared" si="102"/>
        <v/>
      </c>
      <c r="V1373" s="503"/>
      <c r="W1373" s="514"/>
      <c r="X1373" s="628" t="str">
        <f t="shared" si="101"/>
        <v/>
      </c>
      <c r="AT1373" s="254"/>
      <c r="AV1373" s="216"/>
      <c r="AW1373" s="332"/>
      <c r="AY1373" s="255"/>
    </row>
    <row r="1374" spans="2:51" x14ac:dyDescent="0.25">
      <c r="B1374" s="332">
        <v>10.6</v>
      </c>
      <c r="C1374" s="332">
        <v>78</v>
      </c>
      <c r="D1374" s="332">
        <v>10.6</v>
      </c>
      <c r="E1374" s="332">
        <v>4</v>
      </c>
      <c r="F1374" s="332">
        <v>7.2</v>
      </c>
      <c r="G1374" s="332">
        <v>27</v>
      </c>
      <c r="H1374" s="332">
        <v>1006.7</v>
      </c>
      <c r="I1374" s="332">
        <v>0</v>
      </c>
      <c r="J1374" s="332">
        <v>0</v>
      </c>
      <c r="K1374" s="332">
        <v>3.5</v>
      </c>
      <c r="L1374" s="332">
        <v>31</v>
      </c>
      <c r="M1374" s="332">
        <v>81</v>
      </c>
      <c r="N1374" s="496">
        <v>173.3</v>
      </c>
      <c r="O1374" s="496"/>
      <c r="P1374" s="496"/>
      <c r="Q1374" s="497">
        <v>0.94791666666666696</v>
      </c>
      <c r="R1374" s="496"/>
      <c r="S1374" s="514"/>
      <c r="T1374" s="513"/>
      <c r="U1374" s="501" t="str">
        <f t="shared" si="102"/>
        <v/>
      </c>
      <c r="V1374" s="503"/>
      <c r="W1374" s="514"/>
      <c r="X1374" s="628" t="str">
        <f t="shared" si="101"/>
        <v/>
      </c>
      <c r="AT1374" s="254"/>
      <c r="AV1374" s="216"/>
      <c r="AW1374" s="332"/>
      <c r="AY1374" s="255"/>
    </row>
    <row r="1375" spans="2:51" x14ac:dyDescent="0.25">
      <c r="B1375" s="332">
        <v>10.7</v>
      </c>
      <c r="C1375" s="332">
        <v>78</v>
      </c>
      <c r="D1375" s="332">
        <v>10.7</v>
      </c>
      <c r="E1375" s="332">
        <v>5.4</v>
      </c>
      <c r="F1375" s="332">
        <v>7.2</v>
      </c>
      <c r="G1375" s="332">
        <v>280</v>
      </c>
      <c r="H1375" s="332">
        <v>1006.7</v>
      </c>
      <c r="I1375" s="332">
        <v>0</v>
      </c>
      <c r="J1375" s="332">
        <v>0</v>
      </c>
      <c r="K1375" s="332">
        <v>3.5</v>
      </c>
      <c r="L1375" s="332">
        <v>31</v>
      </c>
      <c r="M1375" s="332">
        <v>81</v>
      </c>
      <c r="N1375" s="496">
        <v>173.3</v>
      </c>
      <c r="O1375" s="496"/>
      <c r="P1375" s="496"/>
      <c r="Q1375" s="497">
        <v>0.94861111111111096</v>
      </c>
      <c r="R1375" s="496"/>
      <c r="S1375" s="514"/>
      <c r="T1375" s="513"/>
      <c r="U1375" s="501" t="str">
        <f t="shared" si="102"/>
        <v/>
      </c>
      <c r="V1375" s="503"/>
      <c r="W1375" s="514"/>
      <c r="X1375" s="628" t="str">
        <f t="shared" si="101"/>
        <v/>
      </c>
      <c r="AT1375" s="254"/>
      <c r="AV1375" s="216"/>
      <c r="AW1375" s="332"/>
      <c r="AY1375" s="255"/>
    </row>
    <row r="1376" spans="2:51" x14ac:dyDescent="0.25">
      <c r="B1376" s="332">
        <v>10.7</v>
      </c>
      <c r="C1376" s="332">
        <v>78</v>
      </c>
      <c r="D1376" s="332">
        <v>10.7</v>
      </c>
      <c r="E1376" s="332">
        <v>3.6</v>
      </c>
      <c r="F1376" s="332">
        <v>5.4</v>
      </c>
      <c r="G1376" s="332">
        <v>22</v>
      </c>
      <c r="H1376" s="332">
        <v>1006.7</v>
      </c>
      <c r="I1376" s="332">
        <v>0</v>
      </c>
      <c r="J1376" s="332">
        <v>0</v>
      </c>
      <c r="K1376" s="332">
        <v>3.5</v>
      </c>
      <c r="L1376" s="332">
        <v>31</v>
      </c>
      <c r="M1376" s="332">
        <v>81</v>
      </c>
      <c r="N1376" s="496">
        <v>173.3</v>
      </c>
      <c r="O1376" s="496"/>
      <c r="P1376" s="496"/>
      <c r="Q1376" s="497">
        <v>0.94930555555555596</v>
      </c>
      <c r="R1376" s="496"/>
      <c r="S1376" s="514"/>
      <c r="T1376" s="513"/>
      <c r="U1376" s="501" t="str">
        <f t="shared" si="102"/>
        <v/>
      </c>
      <c r="V1376" s="503"/>
      <c r="W1376" s="514"/>
      <c r="X1376" s="628" t="str">
        <f t="shared" si="101"/>
        <v/>
      </c>
      <c r="AT1376" s="254"/>
      <c r="AV1376" s="216"/>
      <c r="AW1376" s="332"/>
      <c r="AY1376" s="255"/>
    </row>
    <row r="1377" spans="2:51" x14ac:dyDescent="0.25">
      <c r="B1377" s="332">
        <v>10.7</v>
      </c>
      <c r="C1377" s="332">
        <v>78</v>
      </c>
      <c r="D1377" s="332">
        <v>10.7</v>
      </c>
      <c r="E1377" s="332">
        <v>4</v>
      </c>
      <c r="F1377" s="332">
        <v>9.4</v>
      </c>
      <c r="G1377" s="332">
        <v>19</v>
      </c>
      <c r="H1377" s="332">
        <v>1006.7</v>
      </c>
      <c r="I1377" s="332">
        <v>0</v>
      </c>
      <c r="J1377" s="332">
        <v>0</v>
      </c>
      <c r="K1377" s="332">
        <v>3.5</v>
      </c>
      <c r="L1377" s="332">
        <v>31</v>
      </c>
      <c r="M1377" s="332">
        <v>81</v>
      </c>
      <c r="N1377" s="496">
        <v>173.3</v>
      </c>
      <c r="O1377" s="496"/>
      <c r="P1377" s="496"/>
      <c r="Q1377" s="497">
        <v>0.95</v>
      </c>
      <c r="R1377" s="496"/>
      <c r="S1377" s="514"/>
      <c r="T1377" s="513"/>
      <c r="U1377" s="501" t="str">
        <f t="shared" si="102"/>
        <v/>
      </c>
      <c r="V1377" s="503"/>
      <c r="W1377" s="514"/>
      <c r="X1377" s="628" t="str">
        <f t="shared" si="101"/>
        <v/>
      </c>
      <c r="AT1377" s="254"/>
      <c r="AV1377" s="216"/>
      <c r="AW1377" s="332"/>
      <c r="AY1377" s="255"/>
    </row>
    <row r="1378" spans="2:51" x14ac:dyDescent="0.25">
      <c r="B1378" s="332">
        <v>10.6</v>
      </c>
      <c r="C1378" s="332">
        <v>78</v>
      </c>
      <c r="D1378" s="332">
        <v>10.6</v>
      </c>
      <c r="E1378" s="332">
        <v>5.8</v>
      </c>
      <c r="F1378" s="332">
        <v>7.2</v>
      </c>
      <c r="G1378" s="332">
        <v>315</v>
      </c>
      <c r="H1378" s="332">
        <v>1006.6</v>
      </c>
      <c r="I1378" s="332">
        <v>0</v>
      </c>
      <c r="J1378" s="332">
        <v>0</v>
      </c>
      <c r="K1378" s="332">
        <v>3.5</v>
      </c>
      <c r="L1378" s="332">
        <v>31</v>
      </c>
      <c r="M1378" s="332">
        <v>81</v>
      </c>
      <c r="N1378" s="496">
        <v>173.3</v>
      </c>
      <c r="O1378" s="496"/>
      <c r="P1378" s="496"/>
      <c r="Q1378" s="497">
        <v>0.95069444444444495</v>
      </c>
      <c r="R1378" s="496"/>
      <c r="S1378" s="514"/>
      <c r="T1378" s="513"/>
      <c r="U1378" s="501" t="str">
        <f t="shared" si="102"/>
        <v/>
      </c>
      <c r="V1378" s="503"/>
      <c r="W1378" s="514"/>
      <c r="X1378" s="628" t="str">
        <f t="shared" si="101"/>
        <v/>
      </c>
      <c r="AT1378" s="254"/>
      <c r="AV1378" s="216"/>
      <c r="AW1378" s="332"/>
      <c r="AY1378" s="255"/>
    </row>
    <row r="1379" spans="2:51" x14ac:dyDescent="0.25">
      <c r="B1379" s="332">
        <v>10.6</v>
      </c>
      <c r="C1379" s="332">
        <v>78</v>
      </c>
      <c r="D1379" s="332">
        <v>10.6</v>
      </c>
      <c r="E1379" s="332">
        <v>9.6999999999999993</v>
      </c>
      <c r="F1379" s="332">
        <v>14.8</v>
      </c>
      <c r="G1379" s="332">
        <v>336</v>
      </c>
      <c r="H1379" s="332">
        <v>1006.6</v>
      </c>
      <c r="I1379" s="332">
        <v>0</v>
      </c>
      <c r="J1379" s="332">
        <v>0</v>
      </c>
      <c r="K1379" s="332">
        <v>3.5</v>
      </c>
      <c r="L1379" s="332">
        <v>31</v>
      </c>
      <c r="M1379" s="332">
        <v>81</v>
      </c>
      <c r="N1379" s="496">
        <v>173.3</v>
      </c>
      <c r="O1379" s="496"/>
      <c r="P1379" s="496"/>
      <c r="Q1379" s="497">
        <v>0.95138888888888895</v>
      </c>
      <c r="R1379" s="496"/>
      <c r="S1379" s="514"/>
      <c r="T1379" s="513"/>
      <c r="U1379" s="501" t="str">
        <f t="shared" si="102"/>
        <v/>
      </c>
      <c r="V1379" s="503"/>
      <c r="W1379" s="514"/>
      <c r="X1379" s="628" t="str">
        <f t="shared" si="101"/>
        <v/>
      </c>
      <c r="AT1379" s="254"/>
      <c r="AV1379" s="216"/>
      <c r="AW1379" s="332"/>
      <c r="AY1379" s="255"/>
    </row>
    <row r="1380" spans="2:51" x14ac:dyDescent="0.25">
      <c r="B1380" s="332">
        <v>10.6</v>
      </c>
      <c r="C1380" s="332">
        <v>78</v>
      </c>
      <c r="D1380" s="332">
        <v>10.6</v>
      </c>
      <c r="E1380" s="332">
        <v>6.1</v>
      </c>
      <c r="F1380" s="332">
        <v>9.4</v>
      </c>
      <c r="G1380" s="332">
        <v>302</v>
      </c>
      <c r="H1380" s="332">
        <v>1006.7</v>
      </c>
      <c r="I1380" s="332">
        <v>0</v>
      </c>
      <c r="J1380" s="332">
        <v>0</v>
      </c>
      <c r="K1380" s="332">
        <v>3.5</v>
      </c>
      <c r="L1380" s="332">
        <v>31</v>
      </c>
      <c r="M1380" s="332">
        <v>81</v>
      </c>
      <c r="N1380" s="496">
        <v>173.3</v>
      </c>
      <c r="O1380" s="496"/>
      <c r="P1380" s="496"/>
      <c r="Q1380" s="497">
        <v>0.95208333333333295</v>
      </c>
      <c r="R1380" s="496"/>
      <c r="S1380" s="514"/>
      <c r="T1380" s="513"/>
      <c r="U1380" s="501" t="str">
        <f t="shared" si="102"/>
        <v/>
      </c>
      <c r="V1380" s="503"/>
      <c r="W1380" s="514"/>
      <c r="X1380" s="628" t="str">
        <f t="shared" si="101"/>
        <v/>
      </c>
      <c r="AT1380" s="254"/>
      <c r="AV1380" s="216"/>
      <c r="AW1380" s="332"/>
      <c r="AY1380" s="255"/>
    </row>
    <row r="1381" spans="2:51" x14ac:dyDescent="0.25">
      <c r="B1381" s="332">
        <v>10.6</v>
      </c>
      <c r="C1381" s="332">
        <v>78</v>
      </c>
      <c r="D1381" s="332">
        <v>10.6</v>
      </c>
      <c r="E1381" s="332">
        <v>6.1</v>
      </c>
      <c r="F1381" s="332">
        <v>9.4</v>
      </c>
      <c r="G1381" s="332">
        <v>257</v>
      </c>
      <c r="H1381" s="332">
        <v>1006.7</v>
      </c>
      <c r="I1381" s="332">
        <v>0</v>
      </c>
      <c r="J1381" s="332">
        <v>0</v>
      </c>
      <c r="K1381" s="332">
        <v>3.5</v>
      </c>
      <c r="L1381" s="332">
        <v>31</v>
      </c>
      <c r="M1381" s="332">
        <v>81</v>
      </c>
      <c r="N1381" s="496">
        <v>173.3</v>
      </c>
      <c r="O1381" s="496"/>
      <c r="P1381" s="496"/>
      <c r="Q1381" s="497">
        <v>0.95277777777777795</v>
      </c>
      <c r="R1381" s="496"/>
      <c r="S1381" s="514"/>
      <c r="T1381" s="513"/>
      <c r="U1381" s="501" t="str">
        <f t="shared" si="102"/>
        <v/>
      </c>
      <c r="V1381" s="503"/>
      <c r="W1381" s="514"/>
      <c r="X1381" s="628" t="str">
        <f t="shared" si="101"/>
        <v/>
      </c>
      <c r="AT1381" s="254"/>
      <c r="AV1381" s="216"/>
      <c r="AW1381" s="332"/>
      <c r="AY1381" s="255"/>
    </row>
    <row r="1382" spans="2:51" x14ac:dyDescent="0.25">
      <c r="B1382" s="332">
        <v>10.5</v>
      </c>
      <c r="C1382" s="332">
        <v>79</v>
      </c>
      <c r="D1382" s="332">
        <v>10.5</v>
      </c>
      <c r="E1382" s="332">
        <v>4.7</v>
      </c>
      <c r="F1382" s="332">
        <v>5.4</v>
      </c>
      <c r="G1382" s="332">
        <v>4</v>
      </c>
      <c r="H1382" s="332">
        <v>1006.7</v>
      </c>
      <c r="I1382" s="332">
        <v>0</v>
      </c>
      <c r="J1382" s="332">
        <v>0</v>
      </c>
      <c r="K1382" s="332">
        <v>3.5</v>
      </c>
      <c r="L1382" s="332">
        <v>31</v>
      </c>
      <c r="M1382" s="332">
        <v>81</v>
      </c>
      <c r="N1382" s="496">
        <v>173.3</v>
      </c>
      <c r="O1382" s="496"/>
      <c r="P1382" s="496"/>
      <c r="Q1382" s="497">
        <v>0.95347222222222205</v>
      </c>
      <c r="R1382" s="496"/>
      <c r="S1382" s="514"/>
      <c r="T1382" s="513"/>
      <c r="U1382" s="501" t="str">
        <f t="shared" si="102"/>
        <v/>
      </c>
      <c r="V1382" s="503"/>
      <c r="W1382" s="514"/>
      <c r="X1382" s="628" t="str">
        <f t="shared" si="101"/>
        <v/>
      </c>
      <c r="AT1382" s="254"/>
      <c r="AV1382" s="216"/>
      <c r="AW1382" s="332"/>
      <c r="AY1382" s="255"/>
    </row>
    <row r="1383" spans="2:51" x14ac:dyDescent="0.25">
      <c r="B1383" s="332">
        <v>10.5</v>
      </c>
      <c r="C1383" s="332">
        <v>79</v>
      </c>
      <c r="D1383" s="332">
        <v>10.5</v>
      </c>
      <c r="E1383" s="332">
        <v>5.8</v>
      </c>
      <c r="F1383" s="332">
        <v>9.4</v>
      </c>
      <c r="G1383" s="332">
        <v>1</v>
      </c>
      <c r="H1383" s="332">
        <v>1006.6</v>
      </c>
      <c r="I1383" s="332">
        <v>0</v>
      </c>
      <c r="J1383" s="332">
        <v>0</v>
      </c>
      <c r="K1383" s="332">
        <v>3.5</v>
      </c>
      <c r="L1383" s="332">
        <v>31</v>
      </c>
      <c r="M1383" s="332">
        <v>81</v>
      </c>
      <c r="N1383" s="496">
        <v>173.3</v>
      </c>
      <c r="O1383" s="496"/>
      <c r="P1383" s="496"/>
      <c r="Q1383" s="497">
        <v>0.95416666666666705</v>
      </c>
      <c r="R1383" s="496"/>
      <c r="S1383" s="514"/>
      <c r="T1383" s="513"/>
      <c r="U1383" s="501" t="str">
        <f t="shared" si="102"/>
        <v/>
      </c>
      <c r="V1383" s="503"/>
      <c r="W1383" s="514"/>
      <c r="X1383" s="628" t="str">
        <f t="shared" si="101"/>
        <v/>
      </c>
      <c r="AT1383" s="254"/>
      <c r="AV1383" s="216"/>
      <c r="AW1383" s="332"/>
      <c r="AY1383" s="255"/>
    </row>
    <row r="1384" spans="2:51" x14ac:dyDescent="0.25">
      <c r="B1384" s="332">
        <v>10.4</v>
      </c>
      <c r="C1384" s="332">
        <v>79</v>
      </c>
      <c r="D1384" s="332">
        <v>10.4</v>
      </c>
      <c r="E1384" s="332">
        <v>7.2</v>
      </c>
      <c r="F1384" s="332">
        <v>9.4</v>
      </c>
      <c r="G1384" s="332">
        <v>256</v>
      </c>
      <c r="H1384" s="332">
        <v>1006.7</v>
      </c>
      <c r="I1384" s="332">
        <v>0</v>
      </c>
      <c r="J1384" s="332">
        <v>0</v>
      </c>
      <c r="K1384" s="332">
        <v>3.5</v>
      </c>
      <c r="L1384" s="332">
        <v>31</v>
      </c>
      <c r="M1384" s="332">
        <v>81</v>
      </c>
      <c r="N1384" s="496">
        <v>173.3</v>
      </c>
      <c r="O1384" s="496"/>
      <c r="P1384" s="496"/>
      <c r="Q1384" s="497">
        <v>0.95486111111111105</v>
      </c>
      <c r="R1384" s="496"/>
      <c r="S1384" s="514"/>
      <c r="T1384" s="513"/>
      <c r="U1384" s="501" t="str">
        <f t="shared" si="102"/>
        <v/>
      </c>
      <c r="V1384" s="503"/>
      <c r="W1384" s="514"/>
      <c r="X1384" s="628" t="str">
        <f t="shared" si="101"/>
        <v/>
      </c>
      <c r="AT1384" s="254"/>
      <c r="AV1384" s="216"/>
      <c r="AW1384" s="332"/>
      <c r="AY1384" s="255"/>
    </row>
    <row r="1385" spans="2:51" x14ac:dyDescent="0.25">
      <c r="B1385" s="332">
        <v>10.4</v>
      </c>
      <c r="C1385" s="332">
        <v>78</v>
      </c>
      <c r="D1385" s="332">
        <v>10.4</v>
      </c>
      <c r="E1385" s="332">
        <v>7.2</v>
      </c>
      <c r="F1385" s="332">
        <v>11.2</v>
      </c>
      <c r="G1385" s="332">
        <v>267</v>
      </c>
      <c r="H1385" s="332">
        <v>1006.6</v>
      </c>
      <c r="I1385" s="332">
        <v>0</v>
      </c>
      <c r="J1385" s="332">
        <v>0</v>
      </c>
      <c r="K1385" s="332">
        <v>3.5</v>
      </c>
      <c r="L1385" s="332">
        <v>31</v>
      </c>
      <c r="M1385" s="332">
        <v>81</v>
      </c>
      <c r="N1385" s="496">
        <v>173.3</v>
      </c>
      <c r="O1385" s="496"/>
      <c r="P1385" s="496"/>
      <c r="Q1385" s="497">
        <v>0.95555555555555605</v>
      </c>
      <c r="R1385" s="496"/>
      <c r="S1385" s="514"/>
      <c r="T1385" s="513"/>
      <c r="U1385" s="501" t="str">
        <f t="shared" si="102"/>
        <v/>
      </c>
      <c r="V1385" s="503"/>
      <c r="W1385" s="514"/>
      <c r="X1385" s="628" t="str">
        <f t="shared" si="101"/>
        <v/>
      </c>
      <c r="AT1385" s="254"/>
      <c r="AV1385" s="216"/>
      <c r="AW1385" s="332"/>
      <c r="AY1385" s="255"/>
    </row>
    <row r="1386" spans="2:51" x14ac:dyDescent="0.25">
      <c r="B1386" s="332">
        <v>10.4</v>
      </c>
      <c r="C1386" s="332">
        <v>78</v>
      </c>
      <c r="D1386" s="332">
        <v>10.4</v>
      </c>
      <c r="E1386" s="332">
        <v>5.4</v>
      </c>
      <c r="F1386" s="332">
        <v>9.4</v>
      </c>
      <c r="G1386" s="332">
        <v>267</v>
      </c>
      <c r="H1386" s="332">
        <v>1006.5</v>
      </c>
      <c r="I1386" s="332">
        <v>0</v>
      </c>
      <c r="J1386" s="332">
        <v>0</v>
      </c>
      <c r="K1386" s="332">
        <v>3.5</v>
      </c>
      <c r="L1386" s="332">
        <v>31</v>
      </c>
      <c r="M1386" s="332">
        <v>81</v>
      </c>
      <c r="N1386" s="496">
        <v>173.3</v>
      </c>
      <c r="O1386" s="496"/>
      <c r="P1386" s="496"/>
      <c r="Q1386" s="497">
        <v>0.95625000000000004</v>
      </c>
      <c r="R1386" s="496"/>
      <c r="S1386" s="514"/>
      <c r="T1386" s="513"/>
      <c r="U1386" s="501" t="str">
        <f t="shared" si="102"/>
        <v/>
      </c>
      <c r="V1386" s="503"/>
      <c r="W1386" s="514"/>
      <c r="X1386" s="628" t="str">
        <f t="shared" si="101"/>
        <v/>
      </c>
      <c r="AT1386" s="254"/>
      <c r="AV1386" s="216"/>
      <c r="AW1386" s="332"/>
      <c r="AY1386" s="255"/>
    </row>
    <row r="1387" spans="2:51" x14ac:dyDescent="0.25">
      <c r="B1387" s="332">
        <v>10.4</v>
      </c>
      <c r="C1387" s="332">
        <v>79</v>
      </c>
      <c r="D1387" s="332">
        <v>10.4</v>
      </c>
      <c r="E1387" s="332">
        <v>7.2</v>
      </c>
      <c r="F1387" s="332">
        <v>11.2</v>
      </c>
      <c r="G1387" s="332">
        <v>299</v>
      </c>
      <c r="H1387" s="332">
        <v>1006.5</v>
      </c>
      <c r="I1387" s="332">
        <v>0</v>
      </c>
      <c r="J1387" s="332">
        <v>0</v>
      </c>
      <c r="K1387" s="332">
        <v>3.5</v>
      </c>
      <c r="L1387" s="332">
        <v>31</v>
      </c>
      <c r="M1387" s="332">
        <v>81</v>
      </c>
      <c r="N1387" s="496">
        <v>173.3</v>
      </c>
      <c r="O1387" s="496"/>
      <c r="P1387" s="496"/>
      <c r="Q1387" s="497">
        <v>0.95694444444444404</v>
      </c>
      <c r="R1387" s="496"/>
      <c r="S1387" s="514"/>
      <c r="T1387" s="513"/>
      <c r="U1387" s="501" t="str">
        <f t="shared" si="102"/>
        <v/>
      </c>
      <c r="V1387" s="503"/>
      <c r="W1387" s="514"/>
      <c r="X1387" s="628" t="str">
        <f t="shared" si="101"/>
        <v/>
      </c>
      <c r="AT1387" s="254"/>
      <c r="AV1387" s="216"/>
      <c r="AW1387" s="332"/>
      <c r="AY1387" s="255"/>
    </row>
    <row r="1388" spans="2:51" x14ac:dyDescent="0.25">
      <c r="B1388" s="332">
        <v>10.3</v>
      </c>
      <c r="C1388" s="332">
        <v>79</v>
      </c>
      <c r="D1388" s="332">
        <v>10.3</v>
      </c>
      <c r="E1388" s="332">
        <v>6.5</v>
      </c>
      <c r="F1388" s="332">
        <v>11.2</v>
      </c>
      <c r="G1388" s="332">
        <v>292</v>
      </c>
      <c r="H1388" s="332">
        <v>1006.4</v>
      </c>
      <c r="I1388" s="332">
        <v>0</v>
      </c>
      <c r="J1388" s="332">
        <v>0</v>
      </c>
      <c r="K1388" s="332">
        <v>3.5</v>
      </c>
      <c r="L1388" s="332">
        <v>31</v>
      </c>
      <c r="M1388" s="332">
        <v>81</v>
      </c>
      <c r="N1388" s="496">
        <v>173.3</v>
      </c>
      <c r="O1388" s="496"/>
      <c r="P1388" s="496"/>
      <c r="Q1388" s="497">
        <v>0.95763888888888904</v>
      </c>
      <c r="R1388" s="496"/>
      <c r="S1388" s="514"/>
      <c r="T1388" s="513"/>
      <c r="U1388" s="501" t="str">
        <f t="shared" si="102"/>
        <v/>
      </c>
      <c r="V1388" s="503"/>
      <c r="W1388" s="514"/>
      <c r="X1388" s="628" t="str">
        <f t="shared" si="101"/>
        <v/>
      </c>
      <c r="AT1388" s="254"/>
      <c r="AV1388" s="216"/>
      <c r="AW1388" s="332"/>
      <c r="AY1388" s="255"/>
    </row>
    <row r="1389" spans="2:51" x14ac:dyDescent="0.25">
      <c r="B1389" s="332">
        <v>10.3</v>
      </c>
      <c r="C1389" s="332">
        <v>79</v>
      </c>
      <c r="D1389" s="332">
        <v>10.3</v>
      </c>
      <c r="E1389" s="332">
        <v>6.8</v>
      </c>
      <c r="F1389" s="332">
        <v>9.4</v>
      </c>
      <c r="G1389" s="332">
        <v>303</v>
      </c>
      <c r="H1389" s="332">
        <v>1006.6</v>
      </c>
      <c r="I1389" s="332">
        <v>0</v>
      </c>
      <c r="J1389" s="332">
        <v>0</v>
      </c>
      <c r="K1389" s="332">
        <v>3.5</v>
      </c>
      <c r="L1389" s="332">
        <v>31</v>
      </c>
      <c r="M1389" s="332">
        <v>81</v>
      </c>
      <c r="N1389" s="496">
        <v>173.3</v>
      </c>
      <c r="O1389" s="496"/>
      <c r="P1389" s="496"/>
      <c r="Q1389" s="497">
        <v>0.95833333333333304</v>
      </c>
      <c r="R1389" s="496"/>
      <c r="S1389" s="514"/>
      <c r="T1389" s="513"/>
      <c r="U1389" s="501" t="str">
        <f t="shared" si="102"/>
        <v/>
      </c>
      <c r="V1389" s="503"/>
      <c r="W1389" s="514"/>
      <c r="X1389" s="628" t="str">
        <f t="shared" si="101"/>
        <v/>
      </c>
      <c r="AT1389" s="254"/>
      <c r="AV1389" s="216"/>
      <c r="AW1389" s="332"/>
      <c r="AY1389" s="255"/>
    </row>
    <row r="1390" spans="2:51" x14ac:dyDescent="0.25">
      <c r="B1390" s="332">
        <v>10.3</v>
      </c>
      <c r="C1390" s="332">
        <v>79</v>
      </c>
      <c r="D1390" s="332">
        <v>10.3</v>
      </c>
      <c r="E1390" s="332">
        <v>3.6</v>
      </c>
      <c r="F1390" s="332">
        <v>5.4</v>
      </c>
      <c r="G1390" s="332">
        <v>26</v>
      </c>
      <c r="H1390" s="332">
        <v>1006.4</v>
      </c>
      <c r="I1390" s="332">
        <v>0</v>
      </c>
      <c r="J1390" s="332">
        <v>0</v>
      </c>
      <c r="K1390" s="332">
        <v>3.5</v>
      </c>
      <c r="L1390" s="332">
        <v>31</v>
      </c>
      <c r="M1390" s="332">
        <v>81</v>
      </c>
      <c r="N1390" s="496">
        <v>173.3</v>
      </c>
      <c r="O1390" s="496"/>
      <c r="P1390" s="496"/>
      <c r="Q1390" s="497">
        <v>0.95902777777777803</v>
      </c>
      <c r="R1390" s="496"/>
      <c r="S1390" s="514"/>
      <c r="T1390" s="513"/>
      <c r="U1390" s="501" t="str">
        <f t="shared" si="102"/>
        <v/>
      </c>
      <c r="V1390" s="503"/>
      <c r="W1390" s="514"/>
      <c r="X1390" s="628" t="str">
        <f t="shared" si="101"/>
        <v/>
      </c>
      <c r="AT1390" s="254"/>
      <c r="AV1390" s="216"/>
      <c r="AW1390" s="332"/>
      <c r="AY1390" s="255"/>
    </row>
    <row r="1391" spans="2:51" x14ac:dyDescent="0.25">
      <c r="B1391" s="332">
        <v>10.3</v>
      </c>
      <c r="C1391" s="332">
        <v>79</v>
      </c>
      <c r="D1391" s="332">
        <v>10.3</v>
      </c>
      <c r="E1391" s="332">
        <v>8.3000000000000007</v>
      </c>
      <c r="F1391" s="332">
        <v>13</v>
      </c>
      <c r="G1391" s="332">
        <v>26</v>
      </c>
      <c r="H1391" s="332">
        <v>1006.7</v>
      </c>
      <c r="I1391" s="332">
        <v>0</v>
      </c>
      <c r="J1391" s="332">
        <v>0</v>
      </c>
      <c r="K1391" s="332">
        <v>3.5</v>
      </c>
      <c r="L1391" s="332">
        <v>31</v>
      </c>
      <c r="M1391" s="332">
        <v>81</v>
      </c>
      <c r="N1391" s="496">
        <v>173.3</v>
      </c>
      <c r="O1391" s="496"/>
      <c r="P1391" s="496"/>
      <c r="Q1391" s="497">
        <v>0.95972222222222203</v>
      </c>
      <c r="R1391" s="496"/>
      <c r="S1391" s="514"/>
      <c r="T1391" s="513"/>
      <c r="U1391" s="501" t="str">
        <f t="shared" si="102"/>
        <v/>
      </c>
      <c r="V1391" s="503"/>
      <c r="W1391" s="514"/>
      <c r="X1391" s="628" t="str">
        <f t="shared" si="101"/>
        <v/>
      </c>
      <c r="AT1391" s="254"/>
      <c r="AV1391" s="216"/>
      <c r="AW1391" s="332"/>
      <c r="AY1391" s="255"/>
    </row>
    <row r="1392" spans="2:51" x14ac:dyDescent="0.25">
      <c r="B1392" s="332">
        <v>10.3</v>
      </c>
      <c r="C1392" s="332">
        <v>79</v>
      </c>
      <c r="D1392" s="332">
        <v>10.3</v>
      </c>
      <c r="E1392" s="332">
        <v>5.8</v>
      </c>
      <c r="F1392" s="332">
        <v>9.4</v>
      </c>
      <c r="G1392" s="332">
        <v>343</v>
      </c>
      <c r="H1392" s="332">
        <v>1006.5</v>
      </c>
      <c r="I1392" s="332">
        <v>0</v>
      </c>
      <c r="J1392" s="332">
        <v>0</v>
      </c>
      <c r="K1392" s="332">
        <v>3.5</v>
      </c>
      <c r="L1392" s="332">
        <v>31</v>
      </c>
      <c r="M1392" s="332">
        <v>81</v>
      </c>
      <c r="N1392" s="496">
        <v>173.3</v>
      </c>
      <c r="O1392" s="496"/>
      <c r="P1392" s="496"/>
      <c r="Q1392" s="497">
        <v>0.96041666666666703</v>
      </c>
      <c r="R1392" s="496"/>
      <c r="S1392" s="514"/>
      <c r="T1392" s="513"/>
      <c r="U1392" s="501" t="str">
        <f t="shared" si="102"/>
        <v/>
      </c>
      <c r="V1392" s="503"/>
      <c r="W1392" s="514"/>
      <c r="X1392" s="628" t="str">
        <f t="shared" si="101"/>
        <v/>
      </c>
      <c r="AT1392" s="254"/>
      <c r="AV1392" s="216"/>
      <c r="AW1392" s="332"/>
      <c r="AY1392" s="255"/>
    </row>
    <row r="1393" spans="2:51" x14ac:dyDescent="0.25">
      <c r="B1393" s="332">
        <v>10.4</v>
      </c>
      <c r="C1393" s="332">
        <v>78</v>
      </c>
      <c r="D1393" s="332">
        <v>10.4</v>
      </c>
      <c r="E1393" s="332">
        <v>5</v>
      </c>
      <c r="F1393" s="332">
        <v>9.4</v>
      </c>
      <c r="G1393" s="332">
        <v>35</v>
      </c>
      <c r="H1393" s="332">
        <v>1006.4</v>
      </c>
      <c r="I1393" s="332">
        <v>0</v>
      </c>
      <c r="J1393" s="332">
        <v>0</v>
      </c>
      <c r="K1393" s="332">
        <v>3.5</v>
      </c>
      <c r="L1393" s="332">
        <v>31</v>
      </c>
      <c r="M1393" s="332">
        <v>81</v>
      </c>
      <c r="N1393" s="496">
        <v>173.3</v>
      </c>
      <c r="O1393" s="496"/>
      <c r="P1393" s="496"/>
      <c r="Q1393" s="497">
        <v>0.96111111111111103</v>
      </c>
      <c r="R1393" s="496"/>
      <c r="S1393" s="514"/>
      <c r="T1393" s="513"/>
      <c r="U1393" s="501" t="str">
        <f t="shared" si="102"/>
        <v/>
      </c>
      <c r="V1393" s="503"/>
      <c r="W1393" s="514"/>
      <c r="X1393" s="628" t="str">
        <f t="shared" si="101"/>
        <v/>
      </c>
      <c r="AT1393" s="254"/>
      <c r="AV1393" s="216"/>
      <c r="AW1393" s="332"/>
      <c r="AY1393" s="255"/>
    </row>
    <row r="1394" spans="2:51" x14ac:dyDescent="0.25">
      <c r="B1394" s="332">
        <v>10.4</v>
      </c>
      <c r="C1394" s="332">
        <v>78</v>
      </c>
      <c r="D1394" s="332">
        <v>10.4</v>
      </c>
      <c r="E1394" s="332">
        <v>6.5</v>
      </c>
      <c r="F1394" s="332">
        <v>13</v>
      </c>
      <c r="G1394" s="332">
        <v>109</v>
      </c>
      <c r="H1394" s="332">
        <v>1006.5</v>
      </c>
      <c r="I1394" s="332">
        <v>0</v>
      </c>
      <c r="J1394" s="332">
        <v>0</v>
      </c>
      <c r="K1394" s="332">
        <v>3.5</v>
      </c>
      <c r="L1394" s="332">
        <v>31</v>
      </c>
      <c r="M1394" s="332">
        <v>81</v>
      </c>
      <c r="N1394" s="496">
        <v>173.3</v>
      </c>
      <c r="O1394" s="496"/>
      <c r="P1394" s="496"/>
      <c r="Q1394" s="497">
        <v>0.96180555555555602</v>
      </c>
      <c r="R1394" s="496"/>
      <c r="S1394" s="514"/>
      <c r="T1394" s="513"/>
      <c r="U1394" s="501" t="str">
        <f t="shared" si="102"/>
        <v/>
      </c>
      <c r="V1394" s="503"/>
      <c r="W1394" s="514"/>
      <c r="X1394" s="628" t="str">
        <f t="shared" ref="X1394:X1447" si="103">IF(W1394&gt;B1394+3,60,"")</f>
        <v/>
      </c>
      <c r="AT1394" s="254"/>
      <c r="AV1394" s="216"/>
      <c r="AW1394" s="332"/>
      <c r="AY1394" s="255"/>
    </row>
    <row r="1395" spans="2:51" x14ac:dyDescent="0.25">
      <c r="B1395" s="332">
        <v>10.4</v>
      </c>
      <c r="C1395" s="332">
        <v>77</v>
      </c>
      <c r="D1395" s="332">
        <v>10.4</v>
      </c>
      <c r="E1395" s="332">
        <v>5.4</v>
      </c>
      <c r="F1395" s="332">
        <v>7.2</v>
      </c>
      <c r="G1395" s="332">
        <v>346</v>
      </c>
      <c r="H1395" s="332">
        <v>1006.4</v>
      </c>
      <c r="I1395" s="332">
        <v>0</v>
      </c>
      <c r="J1395" s="332">
        <v>0</v>
      </c>
      <c r="K1395" s="332">
        <v>3.5</v>
      </c>
      <c r="L1395" s="332">
        <v>31</v>
      </c>
      <c r="M1395" s="332">
        <v>81</v>
      </c>
      <c r="N1395" s="496">
        <v>173.3</v>
      </c>
      <c r="O1395" s="496"/>
      <c r="P1395" s="496"/>
      <c r="Q1395" s="497">
        <v>0.96250000000000002</v>
      </c>
      <c r="R1395" s="496"/>
      <c r="S1395" s="514"/>
      <c r="T1395" s="513"/>
      <c r="U1395" s="501" t="str">
        <f t="shared" si="102"/>
        <v/>
      </c>
      <c r="V1395" s="503"/>
      <c r="W1395" s="514"/>
      <c r="X1395" s="628" t="str">
        <f t="shared" si="103"/>
        <v/>
      </c>
      <c r="AT1395" s="254"/>
      <c r="AV1395" s="216"/>
      <c r="AW1395" s="332"/>
      <c r="AY1395" s="255"/>
    </row>
    <row r="1396" spans="2:51" x14ac:dyDescent="0.25">
      <c r="B1396" s="332">
        <v>10.4</v>
      </c>
      <c r="C1396" s="332">
        <v>77</v>
      </c>
      <c r="D1396" s="332">
        <v>10.4</v>
      </c>
      <c r="E1396" s="332">
        <v>4.3</v>
      </c>
      <c r="F1396" s="332">
        <v>5.4</v>
      </c>
      <c r="G1396" s="332">
        <v>50</v>
      </c>
      <c r="H1396" s="332">
        <v>1006.6</v>
      </c>
      <c r="I1396" s="332">
        <v>0</v>
      </c>
      <c r="J1396" s="332">
        <v>0</v>
      </c>
      <c r="K1396" s="332">
        <v>3.5</v>
      </c>
      <c r="L1396" s="332">
        <v>31</v>
      </c>
      <c r="M1396" s="332">
        <v>81</v>
      </c>
      <c r="N1396" s="496">
        <v>173.3</v>
      </c>
      <c r="O1396" s="496"/>
      <c r="P1396" s="496"/>
      <c r="Q1396" s="497">
        <v>0.96319444444444402</v>
      </c>
      <c r="R1396" s="496"/>
      <c r="S1396" s="514"/>
      <c r="T1396" s="513"/>
      <c r="U1396" s="501" t="str">
        <f t="shared" si="102"/>
        <v/>
      </c>
      <c r="V1396" s="503"/>
      <c r="W1396" s="514"/>
      <c r="X1396" s="628" t="str">
        <f t="shared" si="103"/>
        <v/>
      </c>
      <c r="AT1396" s="254"/>
      <c r="AV1396" s="216"/>
      <c r="AW1396" s="332"/>
      <c r="AY1396" s="255"/>
    </row>
    <row r="1397" spans="2:51" x14ac:dyDescent="0.25">
      <c r="B1397" s="332">
        <v>10.5</v>
      </c>
      <c r="C1397" s="332">
        <v>77</v>
      </c>
      <c r="D1397" s="332">
        <v>10.5</v>
      </c>
      <c r="E1397" s="332">
        <v>5</v>
      </c>
      <c r="F1397" s="332">
        <v>7.2</v>
      </c>
      <c r="G1397" s="332">
        <v>344</v>
      </c>
      <c r="H1397" s="332">
        <v>1006.6</v>
      </c>
      <c r="I1397" s="332">
        <v>0</v>
      </c>
      <c r="J1397" s="332">
        <v>0</v>
      </c>
      <c r="K1397" s="332">
        <v>3.5</v>
      </c>
      <c r="L1397" s="332">
        <v>31</v>
      </c>
      <c r="M1397" s="332">
        <v>81</v>
      </c>
      <c r="N1397" s="496">
        <v>173.3</v>
      </c>
      <c r="O1397" s="496"/>
      <c r="P1397" s="496"/>
      <c r="Q1397" s="497">
        <v>0.96388888888888902</v>
      </c>
      <c r="R1397" s="496"/>
      <c r="S1397" s="514"/>
      <c r="T1397" s="513"/>
      <c r="U1397" s="501" t="str">
        <f t="shared" si="102"/>
        <v/>
      </c>
      <c r="V1397" s="503"/>
      <c r="W1397" s="514"/>
      <c r="X1397" s="628" t="str">
        <f t="shared" si="103"/>
        <v/>
      </c>
      <c r="AT1397" s="254"/>
      <c r="AV1397" s="216"/>
      <c r="AW1397" s="332"/>
      <c r="AY1397" s="255"/>
    </row>
    <row r="1398" spans="2:51" x14ac:dyDescent="0.25">
      <c r="B1398" s="332">
        <v>10.5</v>
      </c>
      <c r="C1398" s="332">
        <v>77</v>
      </c>
      <c r="D1398" s="332">
        <v>10.5</v>
      </c>
      <c r="E1398" s="332">
        <v>4</v>
      </c>
      <c r="F1398" s="332">
        <v>5.4</v>
      </c>
      <c r="G1398" s="332">
        <v>142</v>
      </c>
      <c r="H1398" s="332">
        <v>1006.3</v>
      </c>
      <c r="I1398" s="332">
        <v>0</v>
      </c>
      <c r="J1398" s="332">
        <v>0</v>
      </c>
      <c r="K1398" s="332">
        <v>3.5</v>
      </c>
      <c r="L1398" s="332">
        <v>31</v>
      </c>
      <c r="M1398" s="332">
        <v>81</v>
      </c>
      <c r="N1398" s="496">
        <v>173.3</v>
      </c>
      <c r="O1398" s="496"/>
      <c r="P1398" s="496"/>
      <c r="Q1398" s="497">
        <v>0.96458333333333302</v>
      </c>
      <c r="R1398" s="496"/>
      <c r="S1398" s="514"/>
      <c r="T1398" s="513"/>
      <c r="U1398" s="501" t="str">
        <f t="shared" si="102"/>
        <v/>
      </c>
      <c r="V1398" s="503"/>
      <c r="W1398" s="514"/>
      <c r="X1398" s="628" t="str">
        <f t="shared" si="103"/>
        <v/>
      </c>
      <c r="AT1398" s="254"/>
      <c r="AV1398" s="216"/>
      <c r="AW1398" s="332"/>
      <c r="AY1398" s="255"/>
    </row>
    <row r="1399" spans="2:51" x14ac:dyDescent="0.25">
      <c r="B1399" s="332">
        <v>10.5</v>
      </c>
      <c r="C1399" s="332">
        <v>77</v>
      </c>
      <c r="D1399" s="332">
        <v>10.5</v>
      </c>
      <c r="E1399" s="332">
        <v>4</v>
      </c>
      <c r="F1399" s="332">
        <v>5.4</v>
      </c>
      <c r="G1399" s="332">
        <v>16</v>
      </c>
      <c r="H1399" s="332">
        <v>1006.4</v>
      </c>
      <c r="I1399" s="332">
        <v>0</v>
      </c>
      <c r="J1399" s="332">
        <v>0</v>
      </c>
      <c r="K1399" s="332">
        <v>3.5</v>
      </c>
      <c r="L1399" s="332">
        <v>31</v>
      </c>
      <c r="M1399" s="332">
        <v>81</v>
      </c>
      <c r="N1399" s="496">
        <v>173.3</v>
      </c>
      <c r="O1399" s="496"/>
      <c r="P1399" s="496"/>
      <c r="Q1399" s="497">
        <v>0.96527777777777801</v>
      </c>
      <c r="R1399" s="496"/>
      <c r="S1399" s="514"/>
      <c r="T1399" s="513"/>
      <c r="U1399" s="501" t="str">
        <f t="shared" si="102"/>
        <v/>
      </c>
      <c r="V1399" s="503"/>
      <c r="W1399" s="514"/>
      <c r="X1399" s="628" t="str">
        <f t="shared" si="103"/>
        <v/>
      </c>
      <c r="AT1399" s="254"/>
      <c r="AV1399" s="216"/>
      <c r="AW1399" s="332"/>
      <c r="AY1399" s="255"/>
    </row>
    <row r="1400" spans="2:51" x14ac:dyDescent="0.25">
      <c r="B1400" s="332">
        <v>10.5</v>
      </c>
      <c r="C1400" s="332">
        <v>77</v>
      </c>
      <c r="D1400" s="332">
        <v>10.5</v>
      </c>
      <c r="E1400" s="332">
        <v>4.7</v>
      </c>
      <c r="F1400" s="332">
        <v>9.4</v>
      </c>
      <c r="G1400" s="332">
        <v>323</v>
      </c>
      <c r="H1400" s="332">
        <v>1006.5</v>
      </c>
      <c r="I1400" s="332">
        <v>0</v>
      </c>
      <c r="J1400" s="332">
        <v>0</v>
      </c>
      <c r="K1400" s="332">
        <v>3.5</v>
      </c>
      <c r="L1400" s="332">
        <v>31</v>
      </c>
      <c r="M1400" s="332">
        <v>81</v>
      </c>
      <c r="N1400" s="496">
        <v>173.3</v>
      </c>
      <c r="O1400" s="496"/>
      <c r="P1400" s="496"/>
      <c r="Q1400" s="497">
        <v>0.96597222222222201</v>
      </c>
      <c r="R1400" s="496"/>
      <c r="S1400" s="514"/>
      <c r="T1400" s="513"/>
      <c r="U1400" s="501" t="str">
        <f t="shared" si="102"/>
        <v/>
      </c>
      <c r="V1400" s="503"/>
      <c r="W1400" s="514"/>
      <c r="X1400" s="628" t="str">
        <f t="shared" si="103"/>
        <v/>
      </c>
      <c r="AT1400" s="254"/>
      <c r="AV1400" s="216"/>
      <c r="AW1400" s="332"/>
      <c r="AY1400" s="255"/>
    </row>
    <row r="1401" spans="2:51" x14ac:dyDescent="0.25">
      <c r="B1401" s="332">
        <v>10.6</v>
      </c>
      <c r="C1401" s="332">
        <v>77</v>
      </c>
      <c r="D1401" s="332">
        <v>10.6</v>
      </c>
      <c r="E1401" s="332">
        <v>6.8</v>
      </c>
      <c r="F1401" s="332">
        <v>11.2</v>
      </c>
      <c r="G1401" s="332">
        <v>270</v>
      </c>
      <c r="H1401" s="332">
        <v>1006.4</v>
      </c>
      <c r="I1401" s="332">
        <v>0</v>
      </c>
      <c r="J1401" s="332">
        <v>0</v>
      </c>
      <c r="K1401" s="332">
        <v>3.5</v>
      </c>
      <c r="L1401" s="332">
        <v>31</v>
      </c>
      <c r="M1401" s="332">
        <v>81</v>
      </c>
      <c r="N1401" s="496">
        <v>173.3</v>
      </c>
      <c r="O1401" s="496"/>
      <c r="P1401" s="496"/>
      <c r="Q1401" s="497">
        <v>0.96666666666666701</v>
      </c>
      <c r="R1401" s="496"/>
      <c r="S1401" s="514"/>
      <c r="T1401" s="513"/>
      <c r="U1401" s="501" t="str">
        <f t="shared" si="102"/>
        <v/>
      </c>
      <c r="V1401" s="503"/>
      <c r="W1401" s="514"/>
      <c r="X1401" s="628" t="str">
        <f t="shared" si="103"/>
        <v/>
      </c>
      <c r="AT1401" s="254"/>
      <c r="AV1401" s="216"/>
      <c r="AW1401" s="332"/>
      <c r="AY1401" s="255"/>
    </row>
    <row r="1402" spans="2:51" x14ac:dyDescent="0.25">
      <c r="B1402" s="332">
        <v>10.6</v>
      </c>
      <c r="C1402" s="332">
        <v>77</v>
      </c>
      <c r="D1402" s="332">
        <v>10.6</v>
      </c>
      <c r="E1402" s="332">
        <v>4</v>
      </c>
      <c r="F1402" s="332">
        <v>5.4</v>
      </c>
      <c r="G1402" s="332">
        <v>321</v>
      </c>
      <c r="H1402" s="332">
        <v>1006.5</v>
      </c>
      <c r="I1402" s="332">
        <v>0</v>
      </c>
      <c r="J1402" s="332">
        <v>0</v>
      </c>
      <c r="K1402" s="332">
        <v>3.5</v>
      </c>
      <c r="L1402" s="332">
        <v>31</v>
      </c>
      <c r="M1402" s="332">
        <v>81</v>
      </c>
      <c r="N1402" s="496">
        <v>173.3</v>
      </c>
      <c r="O1402" s="496"/>
      <c r="P1402" s="496"/>
      <c r="Q1402" s="497">
        <v>0.96736111111111101</v>
      </c>
      <c r="R1402" s="496"/>
      <c r="S1402" s="514"/>
      <c r="T1402" s="513"/>
      <c r="U1402" s="501" t="str">
        <f t="shared" si="102"/>
        <v/>
      </c>
      <c r="V1402" s="503"/>
      <c r="W1402" s="514"/>
      <c r="X1402" s="628" t="str">
        <f t="shared" si="103"/>
        <v/>
      </c>
      <c r="AT1402" s="254"/>
      <c r="AV1402" s="216"/>
      <c r="AW1402" s="332"/>
      <c r="AY1402" s="255"/>
    </row>
    <row r="1403" spans="2:51" x14ac:dyDescent="0.25">
      <c r="B1403" s="332">
        <v>10.6</v>
      </c>
      <c r="C1403" s="332">
        <v>78</v>
      </c>
      <c r="D1403" s="332">
        <v>10.6</v>
      </c>
      <c r="E1403" s="332">
        <v>5.4</v>
      </c>
      <c r="F1403" s="332">
        <v>7.2</v>
      </c>
      <c r="G1403" s="332">
        <v>343</v>
      </c>
      <c r="H1403" s="332">
        <v>1006.5</v>
      </c>
      <c r="I1403" s="332">
        <v>0</v>
      </c>
      <c r="J1403" s="332">
        <v>0</v>
      </c>
      <c r="K1403" s="332">
        <v>3.5</v>
      </c>
      <c r="L1403" s="332">
        <v>31</v>
      </c>
      <c r="M1403" s="332">
        <v>81</v>
      </c>
      <c r="N1403" s="496">
        <v>173.3</v>
      </c>
      <c r="O1403" s="496"/>
      <c r="P1403" s="496"/>
      <c r="Q1403" s="497">
        <v>0.968055555555556</v>
      </c>
      <c r="R1403" s="496"/>
      <c r="S1403" s="514"/>
      <c r="T1403" s="513"/>
      <c r="U1403" s="501" t="str">
        <f t="shared" si="102"/>
        <v/>
      </c>
      <c r="V1403" s="503"/>
      <c r="W1403" s="514"/>
      <c r="X1403" s="628" t="str">
        <f t="shared" si="103"/>
        <v/>
      </c>
      <c r="AT1403" s="254"/>
      <c r="AV1403" s="216"/>
      <c r="AW1403" s="332"/>
      <c r="AY1403" s="255"/>
    </row>
    <row r="1404" spans="2:51" x14ac:dyDescent="0.25">
      <c r="B1404" s="332">
        <v>10.6</v>
      </c>
      <c r="C1404" s="332">
        <v>78</v>
      </c>
      <c r="D1404" s="332">
        <v>10.6</v>
      </c>
      <c r="E1404" s="332">
        <v>5.8</v>
      </c>
      <c r="F1404" s="332">
        <v>9.4</v>
      </c>
      <c r="G1404" s="332">
        <v>44</v>
      </c>
      <c r="H1404" s="332">
        <v>1006.5</v>
      </c>
      <c r="I1404" s="332">
        <v>0</v>
      </c>
      <c r="J1404" s="332">
        <v>0</v>
      </c>
      <c r="K1404" s="332">
        <v>3.5</v>
      </c>
      <c r="L1404" s="332">
        <v>31</v>
      </c>
      <c r="M1404" s="332">
        <v>81</v>
      </c>
      <c r="N1404" s="496">
        <v>173.3</v>
      </c>
      <c r="O1404" s="496"/>
      <c r="P1404" s="496"/>
      <c r="Q1404" s="497">
        <v>0.96875</v>
      </c>
      <c r="R1404" s="496"/>
      <c r="S1404" s="514"/>
      <c r="T1404" s="513"/>
      <c r="U1404" s="501" t="str">
        <f t="shared" si="102"/>
        <v/>
      </c>
      <c r="V1404" s="503"/>
      <c r="W1404" s="514"/>
      <c r="X1404" s="628" t="str">
        <f t="shared" si="103"/>
        <v/>
      </c>
      <c r="AT1404" s="254"/>
      <c r="AV1404" s="216"/>
      <c r="AW1404" s="332"/>
      <c r="AY1404" s="255"/>
    </row>
    <row r="1405" spans="2:51" x14ac:dyDescent="0.25">
      <c r="B1405" s="332">
        <v>10.6</v>
      </c>
      <c r="C1405" s="332">
        <v>78</v>
      </c>
      <c r="D1405" s="332">
        <v>10.6</v>
      </c>
      <c r="E1405" s="332">
        <v>5</v>
      </c>
      <c r="F1405" s="332">
        <v>7.2</v>
      </c>
      <c r="G1405" s="332">
        <v>38</v>
      </c>
      <c r="H1405" s="332">
        <v>1006.4</v>
      </c>
      <c r="I1405" s="332">
        <v>0</v>
      </c>
      <c r="J1405" s="332">
        <v>0</v>
      </c>
      <c r="K1405" s="332">
        <v>3.5</v>
      </c>
      <c r="L1405" s="332">
        <v>31</v>
      </c>
      <c r="M1405" s="332">
        <v>81</v>
      </c>
      <c r="N1405" s="496">
        <v>173.3</v>
      </c>
      <c r="O1405" s="496"/>
      <c r="P1405" s="496"/>
      <c r="Q1405" s="497">
        <v>0.969444444444444</v>
      </c>
      <c r="R1405" s="496"/>
      <c r="S1405" s="514"/>
      <c r="T1405" s="513"/>
      <c r="U1405" s="501" t="str">
        <f t="shared" si="102"/>
        <v/>
      </c>
      <c r="V1405" s="503"/>
      <c r="W1405" s="514"/>
      <c r="X1405" s="628" t="str">
        <f t="shared" si="103"/>
        <v/>
      </c>
      <c r="AT1405" s="254"/>
      <c r="AV1405" s="216"/>
      <c r="AW1405" s="332"/>
      <c r="AY1405" s="255"/>
    </row>
    <row r="1406" spans="2:51" x14ac:dyDescent="0.25">
      <c r="B1406" s="332">
        <v>10.5</v>
      </c>
      <c r="C1406" s="332">
        <v>78</v>
      </c>
      <c r="D1406" s="332">
        <v>10.5</v>
      </c>
      <c r="E1406" s="332">
        <v>3.6</v>
      </c>
      <c r="F1406" s="332">
        <v>7.2</v>
      </c>
      <c r="G1406" s="332">
        <v>355</v>
      </c>
      <c r="H1406" s="332">
        <v>1006.4</v>
      </c>
      <c r="I1406" s="332">
        <v>0</v>
      </c>
      <c r="J1406" s="332">
        <v>0</v>
      </c>
      <c r="K1406" s="332">
        <v>3.5</v>
      </c>
      <c r="L1406" s="332">
        <v>31</v>
      </c>
      <c r="M1406" s="332">
        <v>81</v>
      </c>
      <c r="N1406" s="496">
        <v>173.3</v>
      </c>
      <c r="O1406" s="496"/>
      <c r="P1406" s="496"/>
      <c r="Q1406" s="497">
        <v>0.97013888888888899</v>
      </c>
      <c r="R1406" s="496"/>
      <c r="S1406" s="514"/>
      <c r="T1406" s="513"/>
      <c r="U1406" s="501" t="str">
        <f t="shared" si="102"/>
        <v/>
      </c>
      <c r="V1406" s="503"/>
      <c r="W1406" s="514"/>
      <c r="X1406" s="628" t="str">
        <f t="shared" si="103"/>
        <v/>
      </c>
      <c r="AT1406" s="254"/>
      <c r="AV1406" s="216"/>
      <c r="AW1406" s="332"/>
      <c r="AY1406" s="255"/>
    </row>
    <row r="1407" spans="2:51" x14ac:dyDescent="0.25">
      <c r="B1407" s="332">
        <v>10.4</v>
      </c>
      <c r="C1407" s="332">
        <v>77</v>
      </c>
      <c r="D1407" s="332">
        <v>10.4</v>
      </c>
      <c r="E1407" s="332">
        <v>4.3</v>
      </c>
      <c r="F1407" s="332">
        <v>5.4</v>
      </c>
      <c r="G1407" s="332">
        <v>127</v>
      </c>
      <c r="H1407" s="332">
        <v>1006.3</v>
      </c>
      <c r="I1407" s="332">
        <v>0</v>
      </c>
      <c r="J1407" s="332">
        <v>0</v>
      </c>
      <c r="K1407" s="332">
        <v>3.5</v>
      </c>
      <c r="L1407" s="332">
        <v>31</v>
      </c>
      <c r="M1407" s="332">
        <v>81</v>
      </c>
      <c r="N1407" s="496">
        <v>173.3</v>
      </c>
      <c r="O1407" s="496"/>
      <c r="P1407" s="496"/>
      <c r="Q1407" s="497">
        <v>0.97083333333333299</v>
      </c>
      <c r="R1407" s="496"/>
      <c r="S1407" s="514"/>
      <c r="T1407" s="513"/>
      <c r="U1407" s="501" t="str">
        <f t="shared" si="102"/>
        <v/>
      </c>
      <c r="V1407" s="503"/>
      <c r="W1407" s="514"/>
      <c r="X1407" s="628" t="str">
        <f t="shared" si="103"/>
        <v/>
      </c>
      <c r="AT1407" s="254"/>
      <c r="AV1407" s="216"/>
      <c r="AW1407" s="332"/>
      <c r="AY1407" s="255"/>
    </row>
    <row r="1408" spans="2:51" x14ac:dyDescent="0.25">
      <c r="B1408" s="332">
        <v>10.1</v>
      </c>
      <c r="C1408" s="332">
        <v>77</v>
      </c>
      <c r="D1408" s="332">
        <v>10.1</v>
      </c>
      <c r="E1408" s="332">
        <v>10.4</v>
      </c>
      <c r="F1408" s="332">
        <v>13</v>
      </c>
      <c r="G1408" s="332">
        <v>300</v>
      </c>
      <c r="H1408" s="332">
        <v>1006.3</v>
      </c>
      <c r="I1408" s="332">
        <v>0</v>
      </c>
      <c r="J1408" s="332">
        <v>0</v>
      </c>
      <c r="K1408" s="332">
        <v>3.5</v>
      </c>
      <c r="L1408" s="332">
        <v>31</v>
      </c>
      <c r="M1408" s="332">
        <v>81</v>
      </c>
      <c r="N1408" s="496">
        <v>173.3</v>
      </c>
      <c r="O1408" s="496"/>
      <c r="P1408" s="496"/>
      <c r="Q1408" s="497">
        <v>0.97152777777777799</v>
      </c>
      <c r="R1408" s="496"/>
      <c r="S1408" s="514"/>
      <c r="T1408" s="513"/>
      <c r="U1408" s="501" t="str">
        <f t="shared" si="102"/>
        <v/>
      </c>
      <c r="V1408" s="503"/>
      <c r="W1408" s="514"/>
      <c r="X1408" s="628" t="str">
        <f t="shared" si="103"/>
        <v/>
      </c>
      <c r="AT1408" s="254"/>
      <c r="AV1408" s="216"/>
      <c r="AW1408" s="332"/>
      <c r="AY1408" s="255"/>
    </row>
    <row r="1409" spans="2:51" x14ac:dyDescent="0.25">
      <c r="B1409" s="332">
        <v>10.1</v>
      </c>
      <c r="C1409" s="332">
        <v>76</v>
      </c>
      <c r="D1409" s="332">
        <v>10.1</v>
      </c>
      <c r="E1409" s="332">
        <v>6.1</v>
      </c>
      <c r="F1409" s="332">
        <v>11.2</v>
      </c>
      <c r="G1409" s="332">
        <v>207</v>
      </c>
      <c r="H1409" s="332">
        <v>1006.3</v>
      </c>
      <c r="I1409" s="332">
        <v>0</v>
      </c>
      <c r="J1409" s="332">
        <v>0</v>
      </c>
      <c r="K1409" s="332">
        <v>3.5</v>
      </c>
      <c r="L1409" s="332">
        <v>31</v>
      </c>
      <c r="M1409" s="332">
        <v>81</v>
      </c>
      <c r="N1409" s="496">
        <v>173.3</v>
      </c>
      <c r="O1409" s="496"/>
      <c r="P1409" s="496"/>
      <c r="Q1409" s="497">
        <v>0.97222222222222199</v>
      </c>
      <c r="R1409" s="496"/>
      <c r="S1409" s="514"/>
      <c r="T1409" s="513"/>
      <c r="U1409" s="501" t="str">
        <f t="shared" si="102"/>
        <v/>
      </c>
      <c r="V1409" s="503"/>
      <c r="W1409" s="514"/>
      <c r="X1409" s="628" t="str">
        <f t="shared" si="103"/>
        <v/>
      </c>
      <c r="AT1409" s="254"/>
      <c r="AV1409" s="216"/>
      <c r="AW1409" s="332"/>
      <c r="AY1409" s="255"/>
    </row>
    <row r="1410" spans="2:51" x14ac:dyDescent="0.25">
      <c r="B1410" s="332">
        <v>10.1</v>
      </c>
      <c r="C1410" s="332">
        <v>77</v>
      </c>
      <c r="D1410" s="332">
        <v>10.1</v>
      </c>
      <c r="E1410" s="332">
        <v>3.6</v>
      </c>
      <c r="F1410" s="332">
        <v>5.4</v>
      </c>
      <c r="G1410" s="332">
        <v>6</v>
      </c>
      <c r="H1410" s="332">
        <v>1006.3</v>
      </c>
      <c r="I1410" s="332">
        <v>0</v>
      </c>
      <c r="J1410" s="332">
        <v>0</v>
      </c>
      <c r="K1410" s="332">
        <v>3.5</v>
      </c>
      <c r="L1410" s="332">
        <v>31</v>
      </c>
      <c r="M1410" s="332">
        <v>81</v>
      </c>
      <c r="N1410" s="496">
        <v>173.3</v>
      </c>
      <c r="O1410" s="496"/>
      <c r="P1410" s="496"/>
      <c r="Q1410" s="497">
        <v>0.97291666666666698</v>
      </c>
      <c r="R1410" s="496"/>
      <c r="S1410" s="514"/>
      <c r="T1410" s="513"/>
      <c r="U1410" s="501" t="str">
        <f t="shared" si="102"/>
        <v/>
      </c>
      <c r="V1410" s="503"/>
      <c r="W1410" s="514"/>
      <c r="X1410" s="628" t="str">
        <f t="shared" si="103"/>
        <v/>
      </c>
      <c r="AT1410" s="254"/>
      <c r="AV1410" s="216"/>
      <c r="AW1410" s="332"/>
      <c r="AY1410" s="255"/>
    </row>
    <row r="1411" spans="2:51" x14ac:dyDescent="0.25">
      <c r="B1411" s="332">
        <v>10.1</v>
      </c>
      <c r="C1411" s="332">
        <v>77</v>
      </c>
      <c r="D1411" s="332">
        <v>10.1</v>
      </c>
      <c r="E1411" s="332">
        <v>3.6</v>
      </c>
      <c r="F1411" s="332">
        <v>5.4</v>
      </c>
      <c r="G1411" s="332">
        <v>92</v>
      </c>
      <c r="H1411" s="332">
        <v>1006.3</v>
      </c>
      <c r="I1411" s="332">
        <v>0</v>
      </c>
      <c r="J1411" s="332">
        <v>0</v>
      </c>
      <c r="K1411" s="332">
        <v>3.5</v>
      </c>
      <c r="L1411" s="332">
        <v>31</v>
      </c>
      <c r="M1411" s="332">
        <v>81</v>
      </c>
      <c r="N1411" s="496">
        <v>173.3</v>
      </c>
      <c r="O1411" s="496"/>
      <c r="P1411" s="496"/>
      <c r="Q1411" s="497">
        <v>0.97361111111111098</v>
      </c>
      <c r="R1411" s="496"/>
      <c r="S1411" s="514"/>
      <c r="T1411" s="513"/>
      <c r="U1411" s="501" t="str">
        <f t="shared" si="102"/>
        <v/>
      </c>
      <c r="V1411" s="503"/>
      <c r="W1411" s="514"/>
      <c r="X1411" s="628" t="str">
        <f t="shared" si="103"/>
        <v/>
      </c>
      <c r="AT1411" s="254"/>
      <c r="AV1411" s="216"/>
      <c r="AW1411" s="332"/>
      <c r="AY1411" s="255"/>
    </row>
    <row r="1412" spans="2:51" x14ac:dyDescent="0.25">
      <c r="B1412" s="332">
        <v>10</v>
      </c>
      <c r="C1412" s="332">
        <v>77</v>
      </c>
      <c r="D1412" s="332">
        <v>10</v>
      </c>
      <c r="E1412" s="332">
        <v>4</v>
      </c>
      <c r="F1412" s="332">
        <v>5.4</v>
      </c>
      <c r="G1412" s="332">
        <v>333</v>
      </c>
      <c r="H1412" s="332">
        <v>1006.4</v>
      </c>
      <c r="I1412" s="332">
        <v>0</v>
      </c>
      <c r="J1412" s="332">
        <v>0</v>
      </c>
      <c r="K1412" s="332">
        <v>3.5</v>
      </c>
      <c r="L1412" s="332">
        <v>31</v>
      </c>
      <c r="M1412" s="332">
        <v>81</v>
      </c>
      <c r="N1412" s="496">
        <v>173.3</v>
      </c>
      <c r="O1412" s="496"/>
      <c r="P1412" s="496"/>
      <c r="Q1412" s="497">
        <v>0.97430555555555598</v>
      </c>
      <c r="R1412" s="496"/>
      <c r="S1412" s="514"/>
      <c r="T1412" s="513"/>
      <c r="U1412" s="501" t="str">
        <f t="shared" si="102"/>
        <v/>
      </c>
      <c r="V1412" s="503"/>
      <c r="W1412" s="514"/>
      <c r="X1412" s="628" t="str">
        <f t="shared" si="103"/>
        <v/>
      </c>
      <c r="AT1412" s="254"/>
      <c r="AV1412" s="216"/>
      <c r="AW1412" s="332"/>
      <c r="AY1412" s="255"/>
    </row>
    <row r="1413" spans="2:51" x14ac:dyDescent="0.25">
      <c r="B1413" s="332">
        <v>10</v>
      </c>
      <c r="C1413" s="332">
        <v>77</v>
      </c>
      <c r="D1413" s="332">
        <v>10</v>
      </c>
      <c r="E1413" s="332">
        <v>6.5</v>
      </c>
      <c r="F1413" s="332">
        <v>11.2</v>
      </c>
      <c r="G1413" s="332">
        <v>329</v>
      </c>
      <c r="H1413" s="332">
        <v>1006.4</v>
      </c>
      <c r="I1413" s="332">
        <v>0</v>
      </c>
      <c r="J1413" s="332">
        <v>0</v>
      </c>
      <c r="K1413" s="332">
        <v>3.5</v>
      </c>
      <c r="L1413" s="332">
        <v>31</v>
      </c>
      <c r="M1413" s="332">
        <v>81</v>
      </c>
      <c r="N1413" s="496">
        <v>173.3</v>
      </c>
      <c r="O1413" s="496"/>
      <c r="P1413" s="496"/>
      <c r="Q1413" s="497">
        <v>0.97499999999999998</v>
      </c>
      <c r="R1413" s="496"/>
      <c r="S1413" s="514"/>
      <c r="T1413" s="513"/>
      <c r="U1413" s="501" t="str">
        <f t="shared" si="102"/>
        <v/>
      </c>
      <c r="V1413" s="503"/>
      <c r="W1413" s="514"/>
      <c r="X1413" s="628" t="str">
        <f t="shared" si="103"/>
        <v/>
      </c>
      <c r="AT1413" s="254"/>
      <c r="AV1413" s="216"/>
      <c r="AW1413" s="332"/>
      <c r="AY1413" s="255"/>
    </row>
    <row r="1414" spans="2:51" x14ac:dyDescent="0.25">
      <c r="B1414" s="332">
        <v>10</v>
      </c>
      <c r="C1414" s="332">
        <v>77</v>
      </c>
      <c r="D1414" s="332">
        <v>10</v>
      </c>
      <c r="E1414" s="332">
        <v>8.3000000000000007</v>
      </c>
      <c r="F1414" s="332">
        <v>13</v>
      </c>
      <c r="G1414" s="332">
        <v>332</v>
      </c>
      <c r="H1414" s="332">
        <v>1006.3</v>
      </c>
      <c r="I1414" s="332">
        <v>0</v>
      </c>
      <c r="J1414" s="332">
        <v>0</v>
      </c>
      <c r="K1414" s="332">
        <v>3.5</v>
      </c>
      <c r="L1414" s="332">
        <v>31</v>
      </c>
      <c r="M1414" s="332">
        <v>81</v>
      </c>
      <c r="N1414" s="496">
        <v>173.3</v>
      </c>
      <c r="O1414" s="496"/>
      <c r="P1414" s="496"/>
      <c r="Q1414" s="497">
        <v>0.97569444444444497</v>
      </c>
      <c r="R1414" s="496"/>
      <c r="S1414" s="514"/>
      <c r="T1414" s="513"/>
      <c r="U1414" s="501" t="str">
        <f t="shared" si="102"/>
        <v/>
      </c>
      <c r="V1414" s="503"/>
      <c r="W1414" s="514"/>
      <c r="X1414" s="628" t="str">
        <f t="shared" si="103"/>
        <v/>
      </c>
      <c r="AT1414" s="254"/>
      <c r="AV1414" s="216"/>
      <c r="AW1414" s="332"/>
      <c r="AY1414" s="255"/>
    </row>
    <row r="1415" spans="2:51" x14ac:dyDescent="0.25">
      <c r="B1415" s="332">
        <v>10</v>
      </c>
      <c r="C1415" s="332">
        <v>76</v>
      </c>
      <c r="D1415" s="332">
        <v>10</v>
      </c>
      <c r="E1415" s="332">
        <v>3.2</v>
      </c>
      <c r="F1415" s="332">
        <v>7.2</v>
      </c>
      <c r="G1415" s="332">
        <v>32</v>
      </c>
      <c r="H1415" s="332">
        <v>1006.6</v>
      </c>
      <c r="I1415" s="332">
        <v>0</v>
      </c>
      <c r="J1415" s="332">
        <v>0</v>
      </c>
      <c r="K1415" s="332">
        <v>3.5</v>
      </c>
      <c r="L1415" s="332">
        <v>31</v>
      </c>
      <c r="M1415" s="332">
        <v>81</v>
      </c>
      <c r="N1415" s="496">
        <v>173.3</v>
      </c>
      <c r="O1415" s="496"/>
      <c r="P1415" s="496"/>
      <c r="Q1415" s="497">
        <v>0.97638888888888897</v>
      </c>
      <c r="R1415" s="496"/>
      <c r="S1415" s="514"/>
      <c r="T1415" s="513"/>
      <c r="U1415" s="501" t="str">
        <f t="shared" si="102"/>
        <v/>
      </c>
      <c r="V1415" s="503"/>
      <c r="W1415" s="514"/>
      <c r="X1415" s="628" t="str">
        <f t="shared" si="103"/>
        <v/>
      </c>
      <c r="AT1415" s="254"/>
      <c r="AV1415" s="216"/>
      <c r="AW1415" s="332"/>
      <c r="AY1415" s="255"/>
    </row>
    <row r="1416" spans="2:51" x14ac:dyDescent="0.25">
      <c r="B1416" s="332">
        <v>10</v>
      </c>
      <c r="C1416" s="332">
        <v>76</v>
      </c>
      <c r="D1416" s="332">
        <v>10</v>
      </c>
      <c r="E1416" s="332">
        <v>3.2</v>
      </c>
      <c r="F1416" s="332">
        <v>5.4</v>
      </c>
      <c r="G1416" s="332">
        <v>286</v>
      </c>
      <c r="H1416" s="332">
        <v>1006.4</v>
      </c>
      <c r="I1416" s="332">
        <v>0</v>
      </c>
      <c r="J1416" s="332">
        <v>0</v>
      </c>
      <c r="K1416" s="332">
        <v>3.5</v>
      </c>
      <c r="L1416" s="332">
        <v>31</v>
      </c>
      <c r="M1416" s="332">
        <v>81</v>
      </c>
      <c r="N1416" s="496">
        <v>173.3</v>
      </c>
      <c r="O1416" s="496"/>
      <c r="P1416" s="496"/>
      <c r="Q1416" s="497">
        <v>0.97708333333333297</v>
      </c>
      <c r="R1416" s="496"/>
      <c r="S1416" s="514"/>
      <c r="T1416" s="513"/>
      <c r="U1416" s="501" t="str">
        <f t="shared" si="102"/>
        <v/>
      </c>
      <c r="V1416" s="503"/>
      <c r="W1416" s="514"/>
      <c r="X1416" s="628" t="str">
        <f t="shared" si="103"/>
        <v/>
      </c>
      <c r="AT1416" s="254"/>
      <c r="AV1416" s="216"/>
      <c r="AW1416" s="332"/>
      <c r="AY1416" s="255"/>
    </row>
    <row r="1417" spans="2:51" x14ac:dyDescent="0.25">
      <c r="B1417" s="332">
        <v>10.1</v>
      </c>
      <c r="C1417" s="332">
        <v>76</v>
      </c>
      <c r="D1417" s="332">
        <v>10.1</v>
      </c>
      <c r="E1417" s="332">
        <v>6.1</v>
      </c>
      <c r="F1417" s="332">
        <v>9.4</v>
      </c>
      <c r="G1417" s="332">
        <v>340</v>
      </c>
      <c r="H1417" s="332">
        <v>1006.3</v>
      </c>
      <c r="I1417" s="332">
        <v>0</v>
      </c>
      <c r="J1417" s="332">
        <v>0</v>
      </c>
      <c r="K1417" s="332">
        <v>3.5</v>
      </c>
      <c r="L1417" s="332">
        <v>31</v>
      </c>
      <c r="M1417" s="332">
        <v>81</v>
      </c>
      <c r="N1417" s="496">
        <v>173.3</v>
      </c>
      <c r="O1417" s="496"/>
      <c r="P1417" s="496"/>
      <c r="Q1417" s="497">
        <v>0.97777777777777797</v>
      </c>
      <c r="R1417" s="496"/>
      <c r="S1417" s="514"/>
      <c r="T1417" s="513"/>
      <c r="U1417" s="501" t="str">
        <f t="shared" si="102"/>
        <v/>
      </c>
      <c r="V1417" s="503"/>
      <c r="W1417" s="514"/>
      <c r="X1417" s="628" t="str">
        <f t="shared" si="103"/>
        <v/>
      </c>
      <c r="AT1417" s="254"/>
      <c r="AV1417" s="216"/>
      <c r="AW1417" s="332"/>
      <c r="AY1417" s="255"/>
    </row>
    <row r="1418" spans="2:51" x14ac:dyDescent="0.25">
      <c r="B1418" s="332">
        <v>10.1</v>
      </c>
      <c r="C1418" s="332">
        <v>76</v>
      </c>
      <c r="D1418" s="332">
        <v>10.1</v>
      </c>
      <c r="E1418" s="332">
        <v>6.1</v>
      </c>
      <c r="F1418" s="332">
        <v>9.4</v>
      </c>
      <c r="G1418" s="332">
        <v>311</v>
      </c>
      <c r="H1418" s="332">
        <v>1006.4</v>
      </c>
      <c r="I1418" s="332">
        <v>0</v>
      </c>
      <c r="J1418" s="332">
        <v>0</v>
      </c>
      <c r="K1418" s="332">
        <v>3.5</v>
      </c>
      <c r="L1418" s="332">
        <v>31</v>
      </c>
      <c r="M1418" s="332">
        <v>81</v>
      </c>
      <c r="N1418" s="496">
        <v>173.3</v>
      </c>
      <c r="O1418" s="496"/>
      <c r="P1418" s="496"/>
      <c r="Q1418" s="497">
        <v>0.97847222222222197</v>
      </c>
      <c r="R1418" s="496"/>
      <c r="S1418" s="514"/>
      <c r="T1418" s="513"/>
      <c r="U1418" s="501" t="str">
        <f t="shared" si="102"/>
        <v/>
      </c>
      <c r="V1418" s="503"/>
      <c r="W1418" s="514"/>
      <c r="X1418" s="628" t="str">
        <f t="shared" si="103"/>
        <v/>
      </c>
      <c r="AT1418" s="254"/>
      <c r="AV1418" s="216"/>
      <c r="AW1418" s="332"/>
      <c r="AY1418" s="255"/>
    </row>
    <row r="1419" spans="2:51" x14ac:dyDescent="0.25">
      <c r="B1419" s="332">
        <v>10.1</v>
      </c>
      <c r="C1419" s="332">
        <v>77</v>
      </c>
      <c r="D1419" s="332">
        <v>10.1</v>
      </c>
      <c r="E1419" s="332">
        <v>7.2</v>
      </c>
      <c r="F1419" s="332">
        <v>14.8</v>
      </c>
      <c r="G1419" s="332">
        <v>335</v>
      </c>
      <c r="H1419" s="332">
        <v>1006.3</v>
      </c>
      <c r="I1419" s="332">
        <v>0</v>
      </c>
      <c r="J1419" s="332">
        <v>0</v>
      </c>
      <c r="K1419" s="332">
        <v>3.5</v>
      </c>
      <c r="L1419" s="332">
        <v>31</v>
      </c>
      <c r="M1419" s="332">
        <v>81</v>
      </c>
      <c r="N1419" s="496">
        <v>173.3</v>
      </c>
      <c r="O1419" s="496"/>
      <c r="P1419" s="496"/>
      <c r="Q1419" s="497">
        <v>0.97916666666666696</v>
      </c>
      <c r="R1419" s="496"/>
      <c r="S1419" s="514"/>
      <c r="T1419" s="513"/>
      <c r="U1419" s="501" t="str">
        <f t="shared" ref="U1419:U1447" si="104">IF(J1419&gt;0,60,"")</f>
        <v/>
      </c>
      <c r="V1419" s="503"/>
      <c r="W1419" s="514"/>
      <c r="X1419" s="628" t="str">
        <f t="shared" si="103"/>
        <v/>
      </c>
      <c r="AT1419" s="254"/>
      <c r="AV1419" s="216"/>
      <c r="AW1419" s="332"/>
      <c r="AY1419" s="255"/>
    </row>
    <row r="1420" spans="2:51" x14ac:dyDescent="0.25">
      <c r="B1420" s="332">
        <v>10.199999999999999</v>
      </c>
      <c r="C1420" s="332">
        <v>77</v>
      </c>
      <c r="D1420" s="332">
        <v>10.199999999999999</v>
      </c>
      <c r="E1420" s="332">
        <v>7.2</v>
      </c>
      <c r="F1420" s="332">
        <v>11.2</v>
      </c>
      <c r="G1420" s="332">
        <v>262</v>
      </c>
      <c r="H1420" s="332">
        <v>1006.4</v>
      </c>
      <c r="I1420" s="332">
        <v>0</v>
      </c>
      <c r="J1420" s="332">
        <v>0</v>
      </c>
      <c r="K1420" s="332">
        <v>3.5</v>
      </c>
      <c r="L1420" s="332">
        <v>31</v>
      </c>
      <c r="M1420" s="332">
        <v>81</v>
      </c>
      <c r="N1420" s="496">
        <v>173.3</v>
      </c>
      <c r="O1420" s="496"/>
      <c r="P1420" s="496"/>
      <c r="Q1420" s="497">
        <v>0.97986111111111096</v>
      </c>
      <c r="R1420" s="496"/>
      <c r="S1420" s="514"/>
      <c r="T1420" s="513"/>
      <c r="U1420" s="501" t="str">
        <f t="shared" si="104"/>
        <v/>
      </c>
      <c r="V1420" s="503"/>
      <c r="W1420" s="514"/>
      <c r="X1420" s="628" t="str">
        <f t="shared" si="103"/>
        <v/>
      </c>
      <c r="AT1420" s="254"/>
      <c r="AV1420" s="216"/>
      <c r="AW1420" s="332"/>
      <c r="AY1420" s="255"/>
    </row>
    <row r="1421" spans="2:51" x14ac:dyDescent="0.25">
      <c r="B1421" s="332">
        <v>10.199999999999999</v>
      </c>
      <c r="C1421" s="332">
        <v>77</v>
      </c>
      <c r="D1421" s="332">
        <v>10.199999999999999</v>
      </c>
      <c r="E1421" s="332">
        <v>4.7</v>
      </c>
      <c r="F1421" s="332">
        <v>7.2</v>
      </c>
      <c r="G1421" s="332">
        <v>11</v>
      </c>
      <c r="H1421" s="332">
        <v>1006.2</v>
      </c>
      <c r="I1421" s="332">
        <v>0</v>
      </c>
      <c r="J1421" s="332">
        <v>0</v>
      </c>
      <c r="K1421" s="332">
        <v>3.5</v>
      </c>
      <c r="L1421" s="332">
        <v>31</v>
      </c>
      <c r="M1421" s="332">
        <v>81</v>
      </c>
      <c r="N1421" s="496">
        <v>173.3</v>
      </c>
      <c r="O1421" s="496"/>
      <c r="P1421" s="496"/>
      <c r="Q1421" s="497">
        <v>0.98055555555555596</v>
      </c>
      <c r="R1421" s="496"/>
      <c r="S1421" s="514"/>
      <c r="T1421" s="513"/>
      <c r="U1421" s="501" t="str">
        <f t="shared" si="104"/>
        <v/>
      </c>
      <c r="V1421" s="503"/>
      <c r="W1421" s="514"/>
      <c r="X1421" s="628" t="str">
        <f t="shared" si="103"/>
        <v/>
      </c>
      <c r="AT1421" s="254"/>
      <c r="AV1421" s="216"/>
      <c r="AW1421" s="332"/>
      <c r="AY1421" s="255"/>
    </row>
    <row r="1422" spans="2:51" x14ac:dyDescent="0.25">
      <c r="B1422" s="332">
        <v>10.199999999999999</v>
      </c>
      <c r="C1422" s="332">
        <v>77</v>
      </c>
      <c r="D1422" s="332">
        <v>10.199999999999999</v>
      </c>
      <c r="E1422" s="332">
        <v>6.1</v>
      </c>
      <c r="F1422" s="332">
        <v>11.2</v>
      </c>
      <c r="G1422" s="332">
        <v>68</v>
      </c>
      <c r="H1422" s="332">
        <v>1006.3</v>
      </c>
      <c r="I1422" s="332">
        <v>0</v>
      </c>
      <c r="J1422" s="332">
        <v>0</v>
      </c>
      <c r="K1422" s="332">
        <v>3.5</v>
      </c>
      <c r="L1422" s="332">
        <v>31</v>
      </c>
      <c r="M1422" s="332">
        <v>81</v>
      </c>
      <c r="N1422" s="496">
        <v>173.3</v>
      </c>
      <c r="O1422" s="496"/>
      <c r="P1422" s="496"/>
      <c r="Q1422" s="497">
        <v>0.98124999999999996</v>
      </c>
      <c r="R1422" s="496"/>
      <c r="S1422" s="514"/>
      <c r="T1422" s="513"/>
      <c r="U1422" s="501" t="str">
        <f t="shared" si="104"/>
        <v/>
      </c>
      <c r="V1422" s="503"/>
      <c r="W1422" s="514"/>
      <c r="X1422" s="628" t="str">
        <f t="shared" si="103"/>
        <v/>
      </c>
      <c r="AT1422" s="254"/>
      <c r="AV1422" s="216"/>
      <c r="AW1422" s="332"/>
      <c r="AY1422" s="255"/>
    </row>
    <row r="1423" spans="2:51" x14ac:dyDescent="0.25">
      <c r="B1423" s="332">
        <v>10.199999999999999</v>
      </c>
      <c r="C1423" s="332">
        <v>77</v>
      </c>
      <c r="D1423" s="332">
        <v>10.199999999999999</v>
      </c>
      <c r="E1423" s="332">
        <v>9.4</v>
      </c>
      <c r="F1423" s="332">
        <v>13</v>
      </c>
      <c r="G1423" s="332">
        <v>287</v>
      </c>
      <c r="H1423" s="332">
        <v>1006.3</v>
      </c>
      <c r="I1423" s="332">
        <v>0</v>
      </c>
      <c r="J1423" s="332">
        <v>0</v>
      </c>
      <c r="K1423" s="332">
        <v>3.5</v>
      </c>
      <c r="L1423" s="332">
        <v>31</v>
      </c>
      <c r="M1423" s="332">
        <v>81</v>
      </c>
      <c r="N1423" s="496">
        <v>173.3</v>
      </c>
      <c r="O1423" s="496"/>
      <c r="P1423" s="496"/>
      <c r="Q1423" s="497">
        <v>0.98194444444444495</v>
      </c>
      <c r="R1423" s="496"/>
      <c r="S1423" s="514"/>
      <c r="T1423" s="513"/>
      <c r="U1423" s="501" t="str">
        <f t="shared" si="104"/>
        <v/>
      </c>
      <c r="V1423" s="503"/>
      <c r="W1423" s="514"/>
      <c r="X1423" s="628" t="str">
        <f t="shared" si="103"/>
        <v/>
      </c>
      <c r="AT1423" s="254"/>
      <c r="AV1423" s="216"/>
      <c r="AW1423" s="332"/>
      <c r="AY1423" s="255"/>
    </row>
    <row r="1424" spans="2:51" x14ac:dyDescent="0.25">
      <c r="B1424" s="332">
        <v>10.3</v>
      </c>
      <c r="C1424" s="332">
        <v>77</v>
      </c>
      <c r="D1424" s="332">
        <v>10.3</v>
      </c>
      <c r="E1424" s="332">
        <v>8.3000000000000007</v>
      </c>
      <c r="F1424" s="332">
        <v>11.2</v>
      </c>
      <c r="G1424" s="332">
        <v>160</v>
      </c>
      <c r="H1424" s="332">
        <v>1006.4</v>
      </c>
      <c r="I1424" s="332">
        <v>0</v>
      </c>
      <c r="J1424" s="332">
        <v>0</v>
      </c>
      <c r="K1424" s="332">
        <v>3.5</v>
      </c>
      <c r="L1424" s="332">
        <v>31</v>
      </c>
      <c r="M1424" s="332">
        <v>81</v>
      </c>
      <c r="N1424" s="496">
        <v>173.3</v>
      </c>
      <c r="O1424" s="496"/>
      <c r="P1424" s="496"/>
      <c r="Q1424" s="497">
        <v>0.98263888888888895</v>
      </c>
      <c r="R1424" s="496"/>
      <c r="S1424" s="514"/>
      <c r="T1424" s="513"/>
      <c r="U1424" s="501" t="str">
        <f t="shared" si="104"/>
        <v/>
      </c>
      <c r="V1424" s="503"/>
      <c r="W1424" s="514"/>
      <c r="X1424" s="628" t="str">
        <f t="shared" si="103"/>
        <v/>
      </c>
      <c r="AT1424" s="254"/>
      <c r="AV1424" s="216"/>
      <c r="AW1424" s="332"/>
      <c r="AY1424" s="255"/>
    </row>
    <row r="1425" spans="2:51" x14ac:dyDescent="0.25">
      <c r="B1425" s="332">
        <v>10.3</v>
      </c>
      <c r="C1425" s="332">
        <v>77</v>
      </c>
      <c r="D1425" s="332">
        <v>10.3</v>
      </c>
      <c r="E1425" s="332">
        <v>10.4</v>
      </c>
      <c r="F1425" s="332">
        <v>16.600000000000001</v>
      </c>
      <c r="G1425" s="332">
        <v>235</v>
      </c>
      <c r="H1425" s="332">
        <v>1006.3</v>
      </c>
      <c r="I1425" s="332">
        <v>0</v>
      </c>
      <c r="J1425" s="332">
        <v>0</v>
      </c>
      <c r="K1425" s="332">
        <v>3.5</v>
      </c>
      <c r="L1425" s="332">
        <v>31</v>
      </c>
      <c r="M1425" s="332">
        <v>81</v>
      </c>
      <c r="N1425" s="496">
        <v>173.3</v>
      </c>
      <c r="O1425" s="496"/>
      <c r="P1425" s="496"/>
      <c r="Q1425" s="497">
        <v>0.98333333333333295</v>
      </c>
      <c r="R1425" s="496"/>
      <c r="S1425" s="514"/>
      <c r="T1425" s="513"/>
      <c r="U1425" s="501" t="str">
        <f t="shared" si="104"/>
        <v/>
      </c>
      <c r="V1425" s="503"/>
      <c r="W1425" s="514"/>
      <c r="X1425" s="628" t="str">
        <f t="shared" si="103"/>
        <v/>
      </c>
      <c r="AT1425" s="254"/>
      <c r="AV1425" s="216"/>
      <c r="AW1425" s="332"/>
      <c r="AY1425" s="255"/>
    </row>
    <row r="1426" spans="2:51" x14ac:dyDescent="0.25">
      <c r="B1426" s="332">
        <v>10.3</v>
      </c>
      <c r="C1426" s="332">
        <v>77</v>
      </c>
      <c r="D1426" s="332">
        <v>10.3</v>
      </c>
      <c r="E1426" s="332">
        <v>9.6999999999999993</v>
      </c>
      <c r="F1426" s="332">
        <v>13</v>
      </c>
      <c r="G1426" s="332">
        <v>264</v>
      </c>
      <c r="H1426" s="332">
        <v>1006.1</v>
      </c>
      <c r="I1426" s="332">
        <v>0</v>
      </c>
      <c r="J1426" s="332">
        <v>0</v>
      </c>
      <c r="K1426" s="332">
        <v>3.5</v>
      </c>
      <c r="L1426" s="332">
        <v>31</v>
      </c>
      <c r="M1426" s="332">
        <v>81</v>
      </c>
      <c r="N1426" s="496">
        <v>173.3</v>
      </c>
      <c r="O1426" s="496"/>
      <c r="P1426" s="496"/>
      <c r="Q1426" s="497">
        <v>0.98402777777777795</v>
      </c>
      <c r="R1426" s="496"/>
      <c r="S1426" s="514"/>
      <c r="T1426" s="513"/>
      <c r="U1426" s="501" t="str">
        <f t="shared" si="104"/>
        <v/>
      </c>
      <c r="V1426" s="503"/>
      <c r="W1426" s="514"/>
      <c r="X1426" s="628" t="str">
        <f t="shared" si="103"/>
        <v/>
      </c>
      <c r="AT1426" s="254"/>
      <c r="AV1426" s="216"/>
      <c r="AW1426" s="332"/>
      <c r="AY1426" s="255"/>
    </row>
    <row r="1427" spans="2:51" x14ac:dyDescent="0.25">
      <c r="B1427" s="332">
        <v>10.3</v>
      </c>
      <c r="C1427" s="332">
        <v>76</v>
      </c>
      <c r="D1427" s="332">
        <v>10.3</v>
      </c>
      <c r="E1427" s="332">
        <v>9.4</v>
      </c>
      <c r="F1427" s="332">
        <v>13</v>
      </c>
      <c r="G1427" s="332">
        <v>296</v>
      </c>
      <c r="H1427" s="332">
        <v>1006.2</v>
      </c>
      <c r="I1427" s="332">
        <v>0</v>
      </c>
      <c r="J1427" s="332">
        <v>0</v>
      </c>
      <c r="K1427" s="332">
        <v>3.5</v>
      </c>
      <c r="L1427" s="332">
        <v>31</v>
      </c>
      <c r="M1427" s="332">
        <v>81</v>
      </c>
      <c r="N1427" s="496">
        <v>173.3</v>
      </c>
      <c r="O1427" s="496"/>
      <c r="P1427" s="496"/>
      <c r="Q1427" s="497">
        <v>0.98472222222222205</v>
      </c>
      <c r="R1427" s="496"/>
      <c r="S1427" s="514"/>
      <c r="T1427" s="513"/>
      <c r="U1427" s="501" t="str">
        <f t="shared" si="104"/>
        <v/>
      </c>
      <c r="V1427" s="503"/>
      <c r="W1427" s="514"/>
      <c r="X1427" s="628" t="str">
        <f t="shared" si="103"/>
        <v/>
      </c>
      <c r="AT1427" s="254"/>
      <c r="AV1427" s="216"/>
      <c r="AW1427" s="332"/>
      <c r="AY1427" s="255"/>
    </row>
    <row r="1428" spans="2:51" x14ac:dyDescent="0.25">
      <c r="B1428" s="332">
        <v>10.3</v>
      </c>
      <c r="C1428" s="332">
        <v>75</v>
      </c>
      <c r="D1428" s="332">
        <v>10.3</v>
      </c>
      <c r="E1428" s="332">
        <v>8.6</v>
      </c>
      <c r="F1428" s="332">
        <v>14.8</v>
      </c>
      <c r="G1428" s="332">
        <v>5</v>
      </c>
      <c r="H1428" s="332">
        <v>1006.2</v>
      </c>
      <c r="I1428" s="332">
        <v>0</v>
      </c>
      <c r="J1428" s="332">
        <v>0</v>
      </c>
      <c r="K1428" s="332">
        <v>3.5</v>
      </c>
      <c r="L1428" s="332">
        <v>31</v>
      </c>
      <c r="M1428" s="332">
        <v>81</v>
      </c>
      <c r="N1428" s="496">
        <v>173.3</v>
      </c>
      <c r="O1428" s="496"/>
      <c r="P1428" s="496"/>
      <c r="Q1428" s="497">
        <v>0.98541666666666705</v>
      </c>
      <c r="R1428" s="496"/>
      <c r="S1428" s="514"/>
      <c r="T1428" s="513"/>
      <c r="U1428" s="501" t="str">
        <f t="shared" si="104"/>
        <v/>
      </c>
      <c r="V1428" s="503"/>
      <c r="W1428" s="514"/>
      <c r="X1428" s="628" t="str">
        <f t="shared" si="103"/>
        <v/>
      </c>
      <c r="AT1428" s="254"/>
      <c r="AV1428" s="216"/>
      <c r="AW1428" s="332"/>
      <c r="AY1428" s="255"/>
    </row>
    <row r="1429" spans="2:51" x14ac:dyDescent="0.25">
      <c r="B1429" s="332">
        <v>10.199999999999999</v>
      </c>
      <c r="C1429" s="332">
        <v>74</v>
      </c>
      <c r="D1429" s="332">
        <v>10.199999999999999</v>
      </c>
      <c r="E1429" s="332">
        <v>6.8</v>
      </c>
      <c r="F1429" s="332">
        <v>9.4</v>
      </c>
      <c r="G1429" s="332">
        <v>289</v>
      </c>
      <c r="H1429" s="332">
        <v>1006.2</v>
      </c>
      <c r="I1429" s="332">
        <v>0</v>
      </c>
      <c r="J1429" s="332">
        <v>0</v>
      </c>
      <c r="K1429" s="332">
        <v>3.5</v>
      </c>
      <c r="L1429" s="332">
        <v>31</v>
      </c>
      <c r="M1429" s="332">
        <v>81</v>
      </c>
      <c r="N1429" s="496">
        <v>173.3</v>
      </c>
      <c r="O1429" s="496"/>
      <c r="P1429" s="496"/>
      <c r="Q1429" s="497">
        <v>0.98611111111111105</v>
      </c>
      <c r="R1429" s="496"/>
      <c r="S1429" s="514"/>
      <c r="T1429" s="513"/>
      <c r="U1429" s="501" t="str">
        <f t="shared" si="104"/>
        <v/>
      </c>
      <c r="V1429" s="503"/>
      <c r="W1429" s="514"/>
      <c r="X1429" s="628" t="str">
        <f t="shared" si="103"/>
        <v/>
      </c>
      <c r="AT1429" s="254"/>
      <c r="AV1429" s="216"/>
      <c r="AW1429" s="332"/>
      <c r="AY1429" s="255"/>
    </row>
    <row r="1430" spans="2:51" x14ac:dyDescent="0.25">
      <c r="B1430" s="332">
        <v>10.199999999999999</v>
      </c>
      <c r="C1430" s="332">
        <v>74</v>
      </c>
      <c r="D1430" s="332">
        <v>10.199999999999999</v>
      </c>
      <c r="E1430" s="332">
        <v>5</v>
      </c>
      <c r="F1430" s="332">
        <v>7.2</v>
      </c>
      <c r="G1430" s="332">
        <v>346</v>
      </c>
      <c r="H1430" s="332">
        <v>1006.3</v>
      </c>
      <c r="I1430" s="332">
        <v>0</v>
      </c>
      <c r="J1430" s="332">
        <v>0</v>
      </c>
      <c r="K1430" s="332">
        <v>3.5</v>
      </c>
      <c r="L1430" s="332">
        <v>31</v>
      </c>
      <c r="M1430" s="332">
        <v>81</v>
      </c>
      <c r="N1430" s="496">
        <v>173.3</v>
      </c>
      <c r="O1430" s="496"/>
      <c r="P1430" s="496"/>
      <c r="Q1430" s="497">
        <v>0.98680555555555605</v>
      </c>
      <c r="R1430" s="496"/>
      <c r="S1430" s="514"/>
      <c r="T1430" s="513"/>
      <c r="U1430" s="501" t="str">
        <f t="shared" si="104"/>
        <v/>
      </c>
      <c r="V1430" s="503"/>
      <c r="W1430" s="514"/>
      <c r="X1430" s="628" t="str">
        <f t="shared" si="103"/>
        <v/>
      </c>
      <c r="AT1430" s="254"/>
      <c r="AV1430" s="216"/>
      <c r="AW1430" s="332"/>
      <c r="AY1430" s="255"/>
    </row>
    <row r="1431" spans="2:51" x14ac:dyDescent="0.25">
      <c r="B1431" s="332">
        <v>10.199999999999999</v>
      </c>
      <c r="C1431" s="332">
        <v>74</v>
      </c>
      <c r="D1431" s="332">
        <v>10.199999999999999</v>
      </c>
      <c r="E1431" s="332">
        <v>10.4</v>
      </c>
      <c r="F1431" s="332">
        <v>18.399999999999999</v>
      </c>
      <c r="G1431" s="332">
        <v>135</v>
      </c>
      <c r="H1431" s="332">
        <v>1006.3</v>
      </c>
      <c r="I1431" s="332">
        <v>0</v>
      </c>
      <c r="J1431" s="332">
        <v>0</v>
      </c>
      <c r="K1431" s="332">
        <v>3.5</v>
      </c>
      <c r="L1431" s="332">
        <v>31</v>
      </c>
      <c r="M1431" s="332">
        <v>81</v>
      </c>
      <c r="N1431" s="496">
        <v>173.3</v>
      </c>
      <c r="O1431" s="496"/>
      <c r="P1431" s="496"/>
      <c r="Q1431" s="497">
        <v>0.98750000000000004</v>
      </c>
      <c r="R1431" s="496"/>
      <c r="S1431" s="514"/>
      <c r="T1431" s="513"/>
      <c r="U1431" s="501" t="str">
        <f t="shared" si="104"/>
        <v/>
      </c>
      <c r="V1431" s="503"/>
      <c r="W1431" s="514"/>
      <c r="X1431" s="628" t="str">
        <f t="shared" si="103"/>
        <v/>
      </c>
      <c r="AT1431" s="254"/>
      <c r="AV1431" s="216"/>
      <c r="AW1431" s="332"/>
      <c r="AY1431" s="255"/>
    </row>
    <row r="1432" spans="2:51" x14ac:dyDescent="0.25">
      <c r="B1432" s="332">
        <v>10.199999999999999</v>
      </c>
      <c r="C1432" s="332">
        <v>74</v>
      </c>
      <c r="D1432" s="332">
        <v>10.199999999999999</v>
      </c>
      <c r="E1432" s="332">
        <v>3.2</v>
      </c>
      <c r="F1432" s="332">
        <v>3.6</v>
      </c>
      <c r="G1432" s="332">
        <v>17</v>
      </c>
      <c r="H1432" s="332">
        <v>1006.3</v>
      </c>
      <c r="I1432" s="332">
        <v>0</v>
      </c>
      <c r="J1432" s="332">
        <v>0</v>
      </c>
      <c r="K1432" s="332">
        <v>3.5</v>
      </c>
      <c r="L1432" s="332">
        <v>31</v>
      </c>
      <c r="M1432" s="332">
        <v>81</v>
      </c>
      <c r="N1432" s="496">
        <v>173.3</v>
      </c>
      <c r="O1432" s="496"/>
      <c r="P1432" s="496"/>
      <c r="Q1432" s="497">
        <v>0.98819444444444404</v>
      </c>
      <c r="R1432" s="496"/>
      <c r="S1432" s="514"/>
      <c r="T1432" s="513"/>
      <c r="U1432" s="501" t="str">
        <f t="shared" si="104"/>
        <v/>
      </c>
      <c r="V1432" s="503"/>
      <c r="W1432" s="514"/>
      <c r="X1432" s="628" t="str">
        <f t="shared" si="103"/>
        <v/>
      </c>
      <c r="AT1432" s="254"/>
      <c r="AV1432" s="216"/>
      <c r="AW1432" s="332"/>
      <c r="AY1432" s="255"/>
    </row>
    <row r="1433" spans="2:51" x14ac:dyDescent="0.25">
      <c r="B1433" s="332">
        <v>10.199999999999999</v>
      </c>
      <c r="C1433" s="332">
        <v>74</v>
      </c>
      <c r="D1433" s="332">
        <v>10.199999999999999</v>
      </c>
      <c r="E1433" s="332">
        <v>7.2</v>
      </c>
      <c r="F1433" s="332">
        <v>13</v>
      </c>
      <c r="G1433" s="332">
        <v>291</v>
      </c>
      <c r="H1433" s="332">
        <v>1006.4</v>
      </c>
      <c r="I1433" s="332">
        <v>0</v>
      </c>
      <c r="J1433" s="332">
        <v>0</v>
      </c>
      <c r="K1433" s="332">
        <v>3.5</v>
      </c>
      <c r="L1433" s="332">
        <v>31</v>
      </c>
      <c r="M1433" s="332">
        <v>81</v>
      </c>
      <c r="N1433" s="496">
        <v>173.3</v>
      </c>
      <c r="O1433" s="496"/>
      <c r="P1433" s="496"/>
      <c r="Q1433" s="497">
        <v>0.98888888888888904</v>
      </c>
      <c r="R1433" s="496"/>
      <c r="S1433" s="514"/>
      <c r="T1433" s="513"/>
      <c r="U1433" s="501" t="str">
        <f t="shared" si="104"/>
        <v/>
      </c>
      <c r="V1433" s="503"/>
      <c r="W1433" s="514"/>
      <c r="X1433" s="628" t="str">
        <f t="shared" si="103"/>
        <v/>
      </c>
      <c r="AT1433" s="254"/>
      <c r="AV1433" s="216"/>
      <c r="AW1433" s="332"/>
      <c r="AY1433" s="255"/>
    </row>
    <row r="1434" spans="2:51" x14ac:dyDescent="0.25">
      <c r="B1434" s="332">
        <v>10.199999999999999</v>
      </c>
      <c r="C1434" s="332">
        <v>74</v>
      </c>
      <c r="D1434" s="332">
        <v>10.199999999999999</v>
      </c>
      <c r="E1434" s="332">
        <v>9.6999999999999993</v>
      </c>
      <c r="F1434" s="332">
        <v>13</v>
      </c>
      <c r="G1434" s="332">
        <v>315</v>
      </c>
      <c r="H1434" s="332">
        <v>1006.2</v>
      </c>
      <c r="I1434" s="332">
        <v>0</v>
      </c>
      <c r="J1434" s="332">
        <v>0</v>
      </c>
      <c r="K1434" s="332">
        <v>3.5</v>
      </c>
      <c r="L1434" s="332">
        <v>31</v>
      </c>
      <c r="M1434" s="332">
        <v>81</v>
      </c>
      <c r="N1434" s="496">
        <v>173.3</v>
      </c>
      <c r="O1434" s="496"/>
      <c r="P1434" s="496"/>
      <c r="Q1434" s="497">
        <v>0.98958333333333304</v>
      </c>
      <c r="R1434" s="496"/>
      <c r="S1434" s="514"/>
      <c r="T1434" s="513"/>
      <c r="U1434" s="501" t="str">
        <f t="shared" si="104"/>
        <v/>
      </c>
      <c r="V1434" s="503"/>
      <c r="W1434" s="514"/>
      <c r="X1434" s="628" t="str">
        <f t="shared" si="103"/>
        <v/>
      </c>
      <c r="AT1434" s="254"/>
      <c r="AV1434" s="216"/>
      <c r="AW1434" s="332"/>
      <c r="AY1434" s="255"/>
    </row>
    <row r="1435" spans="2:51" x14ac:dyDescent="0.25">
      <c r="B1435" s="332">
        <v>10.199999999999999</v>
      </c>
      <c r="C1435" s="332">
        <v>74</v>
      </c>
      <c r="D1435" s="332">
        <v>10.199999999999999</v>
      </c>
      <c r="E1435" s="332">
        <v>7.6</v>
      </c>
      <c r="F1435" s="332">
        <v>13</v>
      </c>
      <c r="G1435" s="332">
        <v>329</v>
      </c>
      <c r="H1435" s="332">
        <v>1006.3</v>
      </c>
      <c r="I1435" s="332">
        <v>0</v>
      </c>
      <c r="J1435" s="332">
        <v>0</v>
      </c>
      <c r="K1435" s="332">
        <v>3.5</v>
      </c>
      <c r="L1435" s="332">
        <v>31</v>
      </c>
      <c r="M1435" s="332">
        <v>81</v>
      </c>
      <c r="N1435" s="496">
        <v>173.3</v>
      </c>
      <c r="O1435" s="496"/>
      <c r="P1435" s="496"/>
      <c r="Q1435" s="497">
        <v>0.99027777777777803</v>
      </c>
      <c r="R1435" s="496"/>
      <c r="S1435" s="514"/>
      <c r="T1435" s="513"/>
      <c r="U1435" s="501" t="str">
        <f t="shared" si="104"/>
        <v/>
      </c>
      <c r="V1435" s="503"/>
      <c r="W1435" s="514"/>
      <c r="X1435" s="628" t="str">
        <f t="shared" si="103"/>
        <v/>
      </c>
      <c r="AT1435" s="254"/>
      <c r="AV1435" s="216"/>
      <c r="AW1435" s="332"/>
      <c r="AY1435" s="255"/>
    </row>
    <row r="1436" spans="2:51" x14ac:dyDescent="0.25">
      <c r="B1436" s="332">
        <v>10.199999999999999</v>
      </c>
      <c r="C1436" s="332">
        <v>74</v>
      </c>
      <c r="D1436" s="332">
        <v>10.199999999999999</v>
      </c>
      <c r="E1436" s="332">
        <v>6.8</v>
      </c>
      <c r="F1436" s="332">
        <v>9.4</v>
      </c>
      <c r="G1436" s="332">
        <v>245</v>
      </c>
      <c r="H1436" s="332">
        <v>1006.1</v>
      </c>
      <c r="I1436" s="332">
        <v>0</v>
      </c>
      <c r="J1436" s="332">
        <v>0</v>
      </c>
      <c r="K1436" s="332">
        <v>3.5</v>
      </c>
      <c r="L1436" s="332">
        <v>31</v>
      </c>
      <c r="M1436" s="332">
        <v>81</v>
      </c>
      <c r="N1436" s="496">
        <v>173.3</v>
      </c>
      <c r="O1436" s="496"/>
      <c r="P1436" s="496"/>
      <c r="Q1436" s="497">
        <v>0.99097222222222203</v>
      </c>
      <c r="R1436" s="496"/>
      <c r="S1436" s="514"/>
      <c r="T1436" s="513"/>
      <c r="U1436" s="501" t="str">
        <f t="shared" si="104"/>
        <v/>
      </c>
      <c r="V1436" s="503"/>
      <c r="W1436" s="514"/>
      <c r="X1436" s="628" t="str">
        <f t="shared" si="103"/>
        <v/>
      </c>
      <c r="AT1436" s="254"/>
      <c r="AV1436" s="216"/>
      <c r="AW1436" s="332"/>
      <c r="AY1436" s="255"/>
    </row>
    <row r="1437" spans="2:51" x14ac:dyDescent="0.25">
      <c r="B1437" s="332">
        <v>10.199999999999999</v>
      </c>
      <c r="C1437" s="332">
        <v>74</v>
      </c>
      <c r="D1437" s="332">
        <v>10.199999999999999</v>
      </c>
      <c r="E1437" s="332">
        <v>8.3000000000000007</v>
      </c>
      <c r="F1437" s="332">
        <v>13</v>
      </c>
      <c r="G1437" s="332">
        <v>269</v>
      </c>
      <c r="H1437" s="332">
        <v>1006.2</v>
      </c>
      <c r="I1437" s="332">
        <v>0</v>
      </c>
      <c r="J1437" s="332">
        <v>0</v>
      </c>
      <c r="K1437" s="332">
        <v>3.5</v>
      </c>
      <c r="L1437" s="332">
        <v>31</v>
      </c>
      <c r="M1437" s="332">
        <v>81</v>
      </c>
      <c r="N1437" s="496">
        <v>173.3</v>
      </c>
      <c r="O1437" s="496"/>
      <c r="P1437" s="496"/>
      <c r="Q1437" s="497">
        <v>0.99166666666666703</v>
      </c>
      <c r="R1437" s="496"/>
      <c r="S1437" s="514"/>
      <c r="T1437" s="513"/>
      <c r="U1437" s="501" t="str">
        <f t="shared" si="104"/>
        <v/>
      </c>
      <c r="V1437" s="503"/>
      <c r="W1437" s="514"/>
      <c r="X1437" s="628" t="str">
        <f t="shared" si="103"/>
        <v/>
      </c>
      <c r="AT1437" s="254"/>
      <c r="AV1437" s="216"/>
      <c r="AW1437" s="332"/>
      <c r="AY1437" s="255"/>
    </row>
    <row r="1438" spans="2:51" x14ac:dyDescent="0.25">
      <c r="B1438" s="332">
        <v>10.199999999999999</v>
      </c>
      <c r="C1438" s="332">
        <v>74</v>
      </c>
      <c r="D1438" s="332">
        <v>10.199999999999999</v>
      </c>
      <c r="E1438" s="332">
        <v>1.1000000000000001</v>
      </c>
      <c r="F1438" s="332">
        <v>1.8</v>
      </c>
      <c r="G1438" s="332">
        <v>264</v>
      </c>
      <c r="H1438" s="332">
        <v>1006.3</v>
      </c>
      <c r="I1438" s="332">
        <v>0</v>
      </c>
      <c r="J1438" s="332">
        <v>0</v>
      </c>
      <c r="K1438" s="332">
        <v>3.5</v>
      </c>
      <c r="L1438" s="332">
        <v>31</v>
      </c>
      <c r="M1438" s="332">
        <v>81</v>
      </c>
      <c r="N1438" s="496">
        <v>173.3</v>
      </c>
      <c r="O1438" s="496"/>
      <c r="P1438" s="496"/>
      <c r="Q1438" s="497">
        <v>0.99236111111111103</v>
      </c>
      <c r="R1438" s="496"/>
      <c r="S1438" s="514"/>
      <c r="T1438" s="513"/>
      <c r="U1438" s="501" t="str">
        <f t="shared" si="104"/>
        <v/>
      </c>
      <c r="V1438" s="503"/>
      <c r="W1438" s="514"/>
      <c r="X1438" s="628" t="str">
        <f t="shared" si="103"/>
        <v/>
      </c>
      <c r="AT1438" s="254"/>
      <c r="AV1438" s="216"/>
      <c r="AW1438" s="332"/>
      <c r="AY1438" s="255"/>
    </row>
    <row r="1439" spans="2:51" x14ac:dyDescent="0.25">
      <c r="B1439" s="332">
        <v>10.199999999999999</v>
      </c>
      <c r="C1439" s="332">
        <v>74</v>
      </c>
      <c r="D1439" s="332">
        <v>10.199999999999999</v>
      </c>
      <c r="E1439" s="332">
        <v>4.7</v>
      </c>
      <c r="F1439" s="332">
        <v>5.4</v>
      </c>
      <c r="G1439" s="332">
        <v>333</v>
      </c>
      <c r="H1439" s="332">
        <v>1006.3</v>
      </c>
      <c r="I1439" s="332">
        <v>0</v>
      </c>
      <c r="J1439" s="332">
        <v>0</v>
      </c>
      <c r="K1439" s="332">
        <v>3.5</v>
      </c>
      <c r="L1439" s="332">
        <v>31</v>
      </c>
      <c r="M1439" s="332">
        <v>81</v>
      </c>
      <c r="N1439" s="496">
        <v>173.3</v>
      </c>
      <c r="O1439" s="496"/>
      <c r="P1439" s="496"/>
      <c r="Q1439" s="497">
        <v>0.99305555555555602</v>
      </c>
      <c r="R1439" s="496"/>
      <c r="S1439" s="514"/>
      <c r="T1439" s="513"/>
      <c r="U1439" s="501" t="str">
        <f t="shared" si="104"/>
        <v/>
      </c>
      <c r="V1439" s="503"/>
      <c r="W1439" s="514"/>
      <c r="X1439" s="628" t="str">
        <f t="shared" si="103"/>
        <v/>
      </c>
      <c r="AT1439" s="254"/>
      <c r="AV1439" s="216"/>
      <c r="AW1439" s="332"/>
      <c r="AY1439" s="255"/>
    </row>
    <row r="1440" spans="2:51" x14ac:dyDescent="0.25">
      <c r="B1440" s="332">
        <v>10.199999999999999</v>
      </c>
      <c r="C1440" s="332">
        <v>74</v>
      </c>
      <c r="D1440" s="332">
        <v>10.199999999999999</v>
      </c>
      <c r="E1440" s="332">
        <v>5.8</v>
      </c>
      <c r="F1440" s="332">
        <v>7.2</v>
      </c>
      <c r="G1440" s="332">
        <v>9</v>
      </c>
      <c r="H1440" s="332">
        <v>1006.2</v>
      </c>
      <c r="I1440" s="332">
        <v>0</v>
      </c>
      <c r="J1440" s="332">
        <v>0</v>
      </c>
      <c r="K1440" s="332">
        <v>3.5</v>
      </c>
      <c r="L1440" s="332">
        <v>31</v>
      </c>
      <c r="M1440" s="332">
        <v>81</v>
      </c>
      <c r="N1440" s="496">
        <v>173.3</v>
      </c>
      <c r="O1440" s="496"/>
      <c r="P1440" s="496"/>
      <c r="Q1440" s="497">
        <v>0.99375000000000002</v>
      </c>
      <c r="R1440" s="496"/>
      <c r="S1440" s="514"/>
      <c r="T1440" s="513"/>
      <c r="U1440" s="501" t="str">
        <f t="shared" si="104"/>
        <v/>
      </c>
      <c r="V1440" s="503"/>
      <c r="W1440" s="514"/>
      <c r="X1440" s="628" t="str">
        <f t="shared" si="103"/>
        <v/>
      </c>
      <c r="AT1440" s="254"/>
      <c r="AV1440" s="216"/>
      <c r="AW1440" s="332"/>
      <c r="AY1440" s="255"/>
    </row>
    <row r="1441" spans="2:51" x14ac:dyDescent="0.25">
      <c r="B1441" s="332">
        <v>10.199999999999999</v>
      </c>
      <c r="C1441" s="332">
        <v>75</v>
      </c>
      <c r="D1441" s="332">
        <v>10.199999999999999</v>
      </c>
      <c r="E1441" s="332">
        <v>6.8</v>
      </c>
      <c r="F1441" s="332">
        <v>9.4</v>
      </c>
      <c r="G1441" s="332">
        <v>227</v>
      </c>
      <c r="H1441" s="332">
        <v>1006.3</v>
      </c>
      <c r="I1441" s="332">
        <v>0</v>
      </c>
      <c r="J1441" s="332">
        <v>0</v>
      </c>
      <c r="K1441" s="332">
        <v>3.5</v>
      </c>
      <c r="L1441" s="332">
        <v>31</v>
      </c>
      <c r="M1441" s="332">
        <v>81</v>
      </c>
      <c r="N1441" s="496">
        <v>173.3</v>
      </c>
      <c r="O1441" s="496"/>
      <c r="P1441" s="496"/>
      <c r="Q1441" s="497">
        <v>0.99444444444444402</v>
      </c>
      <c r="R1441" s="496"/>
      <c r="S1441" s="514"/>
      <c r="T1441" s="513"/>
      <c r="U1441" s="501" t="str">
        <f t="shared" si="104"/>
        <v/>
      </c>
      <c r="V1441" s="503"/>
      <c r="W1441" s="514"/>
      <c r="X1441" s="628" t="str">
        <f t="shared" si="103"/>
        <v/>
      </c>
      <c r="AT1441" s="254"/>
      <c r="AV1441" s="216"/>
      <c r="AW1441" s="332"/>
      <c r="AY1441" s="255"/>
    </row>
    <row r="1442" spans="2:51" x14ac:dyDescent="0.25">
      <c r="B1442" s="332">
        <v>10.199999999999999</v>
      </c>
      <c r="C1442" s="332">
        <v>75</v>
      </c>
      <c r="D1442" s="332">
        <v>10.199999999999999</v>
      </c>
      <c r="E1442" s="332">
        <v>6.1</v>
      </c>
      <c r="F1442" s="332">
        <v>9.4</v>
      </c>
      <c r="G1442" s="332">
        <v>353</v>
      </c>
      <c r="H1442" s="332">
        <v>1006.4</v>
      </c>
      <c r="I1442" s="332">
        <v>0</v>
      </c>
      <c r="J1442" s="332">
        <v>0</v>
      </c>
      <c r="K1442" s="332">
        <v>3.5</v>
      </c>
      <c r="L1442" s="332">
        <v>31</v>
      </c>
      <c r="M1442" s="332">
        <v>81</v>
      </c>
      <c r="N1442" s="496">
        <v>173.3</v>
      </c>
      <c r="O1442" s="496"/>
      <c r="P1442" s="496"/>
      <c r="Q1442" s="497">
        <v>0.99513888888888902</v>
      </c>
      <c r="R1442" s="496"/>
      <c r="S1442" s="514"/>
      <c r="T1442" s="513"/>
      <c r="U1442" s="501" t="str">
        <f t="shared" si="104"/>
        <v/>
      </c>
      <c r="V1442" s="503"/>
      <c r="W1442" s="514"/>
      <c r="X1442" s="628" t="str">
        <f t="shared" si="103"/>
        <v/>
      </c>
      <c r="AT1442" s="254"/>
      <c r="AV1442" s="216"/>
      <c r="AW1442" s="332"/>
      <c r="AY1442" s="255"/>
    </row>
    <row r="1443" spans="2:51" x14ac:dyDescent="0.25">
      <c r="B1443" s="332">
        <v>10.199999999999999</v>
      </c>
      <c r="C1443" s="332">
        <v>75</v>
      </c>
      <c r="D1443" s="332">
        <v>10.199999999999999</v>
      </c>
      <c r="E1443" s="332">
        <v>7.2</v>
      </c>
      <c r="F1443" s="332">
        <v>11.2</v>
      </c>
      <c r="G1443" s="332">
        <v>220</v>
      </c>
      <c r="H1443" s="332">
        <v>1006.3</v>
      </c>
      <c r="I1443" s="332">
        <v>0</v>
      </c>
      <c r="J1443" s="332">
        <v>0</v>
      </c>
      <c r="K1443" s="332">
        <v>3.5</v>
      </c>
      <c r="L1443" s="332">
        <v>31</v>
      </c>
      <c r="M1443" s="332">
        <v>81</v>
      </c>
      <c r="N1443" s="496">
        <v>173.3</v>
      </c>
      <c r="O1443" s="496"/>
      <c r="P1443" s="496"/>
      <c r="Q1443" s="497">
        <v>0.99583333333333302</v>
      </c>
      <c r="R1443" s="496"/>
      <c r="S1443" s="514"/>
      <c r="T1443" s="513"/>
      <c r="U1443" s="501" t="str">
        <f t="shared" si="104"/>
        <v/>
      </c>
      <c r="V1443" s="503"/>
      <c r="W1443" s="514"/>
      <c r="X1443" s="628" t="str">
        <f t="shared" si="103"/>
        <v/>
      </c>
      <c r="AT1443" s="254"/>
      <c r="AV1443" s="216"/>
      <c r="AW1443" s="332"/>
      <c r="AY1443" s="255"/>
    </row>
    <row r="1444" spans="2:51" x14ac:dyDescent="0.25">
      <c r="B1444" s="332">
        <v>10.199999999999999</v>
      </c>
      <c r="C1444" s="332">
        <v>76</v>
      </c>
      <c r="D1444" s="332">
        <v>10.199999999999999</v>
      </c>
      <c r="E1444" s="332">
        <v>11.9</v>
      </c>
      <c r="F1444" s="332">
        <v>14.8</v>
      </c>
      <c r="G1444" s="332">
        <v>247</v>
      </c>
      <c r="H1444" s="332">
        <v>1006.3</v>
      </c>
      <c r="I1444" s="332">
        <v>0</v>
      </c>
      <c r="J1444" s="332">
        <v>0</v>
      </c>
      <c r="K1444" s="332">
        <v>3.5</v>
      </c>
      <c r="L1444" s="332">
        <v>31</v>
      </c>
      <c r="M1444" s="332">
        <v>81</v>
      </c>
      <c r="N1444" s="496">
        <v>173.3</v>
      </c>
      <c r="O1444" s="496"/>
      <c r="P1444" s="496"/>
      <c r="Q1444" s="497">
        <v>0.99652777777777801</v>
      </c>
      <c r="R1444" s="496"/>
      <c r="S1444" s="514"/>
      <c r="T1444" s="513"/>
      <c r="U1444" s="501" t="str">
        <f t="shared" si="104"/>
        <v/>
      </c>
      <c r="V1444" s="503"/>
      <c r="W1444" s="514"/>
      <c r="X1444" s="628" t="str">
        <f t="shared" si="103"/>
        <v/>
      </c>
      <c r="AT1444" s="254"/>
      <c r="AV1444" s="216"/>
      <c r="AW1444" s="332"/>
      <c r="AY1444" s="255"/>
    </row>
    <row r="1445" spans="2:51" x14ac:dyDescent="0.25">
      <c r="B1445" s="332">
        <v>10.199999999999999</v>
      </c>
      <c r="C1445" s="332">
        <v>76</v>
      </c>
      <c r="D1445" s="332">
        <v>10.199999999999999</v>
      </c>
      <c r="E1445" s="332">
        <v>6.5</v>
      </c>
      <c r="F1445" s="332">
        <v>9.4</v>
      </c>
      <c r="G1445" s="332">
        <v>259</v>
      </c>
      <c r="H1445" s="332">
        <v>1006.3</v>
      </c>
      <c r="I1445" s="332">
        <v>0</v>
      </c>
      <c r="J1445" s="332">
        <v>0</v>
      </c>
      <c r="K1445" s="332">
        <v>3.5</v>
      </c>
      <c r="L1445" s="332">
        <v>31</v>
      </c>
      <c r="M1445" s="332">
        <v>81</v>
      </c>
      <c r="N1445" s="496">
        <v>173.3</v>
      </c>
      <c r="O1445" s="496"/>
      <c r="P1445" s="496"/>
      <c r="Q1445" s="497">
        <v>0.99722222222222201</v>
      </c>
      <c r="R1445" s="496"/>
      <c r="S1445" s="514"/>
      <c r="T1445" s="513"/>
      <c r="U1445" s="501" t="str">
        <f t="shared" si="104"/>
        <v/>
      </c>
      <c r="V1445" s="503"/>
      <c r="W1445" s="514"/>
      <c r="X1445" s="628" t="str">
        <f t="shared" si="103"/>
        <v/>
      </c>
      <c r="AT1445" s="254"/>
      <c r="AV1445" s="216"/>
      <c r="AW1445" s="332"/>
      <c r="AY1445" s="255"/>
    </row>
    <row r="1446" spans="2:51" x14ac:dyDescent="0.25">
      <c r="B1446" s="332">
        <v>10.199999999999999</v>
      </c>
      <c r="C1446" s="332">
        <v>76</v>
      </c>
      <c r="D1446" s="332">
        <v>10.199999999999999</v>
      </c>
      <c r="E1446" s="332">
        <v>9.6999999999999993</v>
      </c>
      <c r="F1446" s="332">
        <v>16.600000000000001</v>
      </c>
      <c r="G1446" s="332">
        <v>301</v>
      </c>
      <c r="H1446" s="332">
        <v>1006.3</v>
      </c>
      <c r="I1446" s="332">
        <v>0</v>
      </c>
      <c r="J1446" s="332">
        <v>0</v>
      </c>
      <c r="K1446" s="332">
        <v>3.5</v>
      </c>
      <c r="L1446" s="332">
        <v>31</v>
      </c>
      <c r="M1446" s="332">
        <v>81</v>
      </c>
      <c r="N1446" s="496">
        <v>173.3</v>
      </c>
      <c r="O1446" s="496"/>
      <c r="P1446" s="496"/>
      <c r="Q1446" s="497">
        <v>0.99791666666666701</v>
      </c>
      <c r="R1446" s="496"/>
      <c r="S1446" s="514"/>
      <c r="T1446" s="513"/>
      <c r="U1446" s="501" t="str">
        <f t="shared" si="104"/>
        <v/>
      </c>
      <c r="V1446" s="503"/>
      <c r="W1446" s="514"/>
      <c r="X1446" s="628" t="str">
        <f t="shared" si="103"/>
        <v/>
      </c>
      <c r="AT1446" s="254"/>
      <c r="AV1446" s="216"/>
      <c r="AW1446" s="332"/>
      <c r="AY1446" s="255"/>
    </row>
    <row r="1447" spans="2:51" x14ac:dyDescent="0.25">
      <c r="B1447" s="332">
        <v>10.199999999999999</v>
      </c>
      <c r="C1447" s="332">
        <v>76</v>
      </c>
      <c r="D1447" s="332">
        <v>10.199999999999999</v>
      </c>
      <c r="E1447" s="332">
        <v>9</v>
      </c>
      <c r="F1447" s="332">
        <v>13</v>
      </c>
      <c r="G1447" s="332">
        <v>327</v>
      </c>
      <c r="H1447" s="332">
        <v>1006.3</v>
      </c>
      <c r="I1447" s="332">
        <v>0</v>
      </c>
      <c r="J1447" s="332">
        <v>0</v>
      </c>
      <c r="K1447" s="332">
        <v>3.5</v>
      </c>
      <c r="L1447" s="332">
        <v>31</v>
      </c>
      <c r="M1447" s="332">
        <v>81</v>
      </c>
      <c r="N1447" s="496">
        <v>173.3</v>
      </c>
      <c r="O1447" s="496"/>
      <c r="P1447" s="496"/>
      <c r="Q1447" s="497">
        <v>0.99861111111111101</v>
      </c>
      <c r="R1447" s="496"/>
      <c r="S1447" s="514"/>
      <c r="T1447" s="513"/>
      <c r="U1447" s="501" t="str">
        <f t="shared" si="104"/>
        <v/>
      </c>
      <c r="V1447" s="503"/>
      <c r="W1447" s="514"/>
      <c r="X1447" s="628" t="str">
        <f t="shared" si="103"/>
        <v/>
      </c>
      <c r="AT1447" s="254"/>
      <c r="AV1447" s="216"/>
      <c r="AW1447" s="332"/>
      <c r="AY1447" s="255"/>
    </row>
    <row r="1448" spans="2:51" x14ac:dyDescent="0.25">
      <c r="B1448" s="332">
        <v>10.3</v>
      </c>
      <c r="C1448" s="332">
        <v>76</v>
      </c>
      <c r="D1448" s="332">
        <v>10.3</v>
      </c>
      <c r="E1448" s="332">
        <v>3.6</v>
      </c>
      <c r="F1448" s="332">
        <v>5.4</v>
      </c>
      <c r="G1448" s="332">
        <v>190</v>
      </c>
      <c r="H1448" s="332">
        <v>1006.5</v>
      </c>
      <c r="I1448" s="332">
        <v>0</v>
      </c>
      <c r="J1448" s="332">
        <v>0</v>
      </c>
      <c r="K1448" s="332">
        <v>3.5</v>
      </c>
      <c r="L1448" s="332">
        <v>31</v>
      </c>
      <c r="M1448" s="332">
        <v>81</v>
      </c>
      <c r="N1448" s="496">
        <v>173.3</v>
      </c>
      <c r="O1448" s="496"/>
      <c r="P1448" s="496"/>
      <c r="Q1448" s="497">
        <v>0.999305555555556</v>
      </c>
      <c r="R1448" s="496"/>
      <c r="S1448" s="515"/>
      <c r="T1448" s="508"/>
      <c r="U1448" s="505"/>
      <c r="V1448" s="504"/>
      <c r="W1448" s="515"/>
      <c r="X1448" s="629"/>
      <c r="AT1448" s="254"/>
      <c r="AV1448" s="216"/>
      <c r="AW1448" s="332"/>
      <c r="AY1448" s="255"/>
    </row>
    <row r="1449" spans="2:51" x14ac:dyDescent="0.25">
      <c r="B1449" s="332"/>
      <c r="C1449" s="332"/>
      <c r="D1449" s="332"/>
      <c r="E1449" s="332"/>
      <c r="F1449" s="332"/>
      <c r="G1449" s="332"/>
      <c r="H1449" s="332"/>
      <c r="I1449" s="332"/>
      <c r="J1449" s="332"/>
      <c r="K1449" s="332"/>
      <c r="L1449" s="332"/>
      <c r="M1449" s="332"/>
      <c r="N1449" s="496"/>
      <c r="O1449" s="496"/>
      <c r="P1449" s="497"/>
      <c r="Q1449" s="496"/>
      <c r="S1449" s="507"/>
      <c r="AW1449" s="216"/>
    </row>
    <row r="1450" spans="2:51" x14ac:dyDescent="0.25">
      <c r="B1450" s="332"/>
      <c r="C1450" s="332">
        <f>MIN(C9:C1448)</f>
        <v>60</v>
      </c>
      <c r="D1450" s="332"/>
      <c r="E1450" s="332"/>
      <c r="F1450" s="332">
        <f>MAX(F9:F1448)</f>
        <v>36.700000000000003</v>
      </c>
      <c r="G1450" s="332"/>
      <c r="H1450" s="332"/>
      <c r="I1450" s="332"/>
      <c r="J1450" s="332">
        <f>MAX(J9:J1448)</f>
        <v>1.5</v>
      </c>
      <c r="K1450" s="332">
        <f>MAX(K9:K1448)</f>
        <v>3.5</v>
      </c>
      <c r="L1450" s="332">
        <f>MAX(L9:L1448)</f>
        <v>31</v>
      </c>
      <c r="M1450" s="332">
        <f>MAX(M9:M1448)</f>
        <v>81</v>
      </c>
      <c r="N1450" s="496">
        <f>MAX(N9:N1448)</f>
        <v>173.3</v>
      </c>
      <c r="O1450" s="496"/>
      <c r="P1450" s="497"/>
      <c r="Q1450" s="496"/>
      <c r="R1450" s="134">
        <f>SUM(U9:U1448)</f>
        <v>26580</v>
      </c>
      <c r="S1450" s="496">
        <f>SUM(T369:T1329)</f>
        <v>31320</v>
      </c>
      <c r="U1450" s="179">
        <f>SUM(U9:U1448)</f>
        <v>26580</v>
      </c>
      <c r="W1450" s="496">
        <f>SUM(X9:X1448)</f>
        <v>15420</v>
      </c>
      <c r="X1450" s="330">
        <f>SUM(X369:X1329)</f>
        <v>15420</v>
      </c>
      <c r="AW1450" s="216"/>
    </row>
    <row r="1451" spans="2:51" x14ac:dyDescent="0.25">
      <c r="B1451" s="332"/>
      <c r="C1451" s="332"/>
      <c r="D1451" s="332"/>
      <c r="E1451" s="332"/>
      <c r="F1451" s="332"/>
      <c r="G1451" s="332"/>
      <c r="H1451" s="332"/>
      <c r="I1451" s="332"/>
      <c r="J1451" s="332"/>
      <c r="K1451" s="332"/>
      <c r="L1451" s="332"/>
      <c r="M1451" s="332"/>
      <c r="N1451" s="497"/>
      <c r="O1451" s="496"/>
      <c r="S1451" s="507"/>
      <c r="AW1451" s="216"/>
    </row>
  </sheetData>
  <mergeCells count="1">
    <mergeCell ref="AB2:AJ2"/>
  </mergeCells>
  <conditionalFormatting sqref="V9:V1448">
    <cfRule type="expression" dxfId="348" priority="6">
      <formula>V9=60</formula>
    </cfRule>
  </conditionalFormatting>
  <conditionalFormatting sqref="T9:T1448">
    <cfRule type="expression" dxfId="347" priority="4">
      <formula>T9=60</formula>
    </cfRule>
  </conditionalFormatting>
  <conditionalFormatting sqref="U9:U1448">
    <cfRule type="expression" dxfId="346" priority="3">
      <formula>U9=60</formula>
    </cfRule>
  </conditionalFormatting>
  <conditionalFormatting sqref="X369:X1447">
    <cfRule type="expression" dxfId="345" priority="1">
      <formula>$X369=60</formula>
    </cfRule>
  </conditionalFormatting>
  <hyperlinks>
    <hyperlink ref="AK8" location="Relevés!A1450" display="Fin"/>
    <hyperlink ref="AM8" location="Relevés!A9" display="Début"/>
    <hyperlink ref="AV8" location="Relevés!A370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26</xdr:col>
                <xdr:colOff>523875</xdr:colOff>
                <xdr:row>6</xdr:row>
                <xdr:rowOff>57150</xdr:rowOff>
              </from>
              <to>
                <xdr:col>29</xdr:col>
                <xdr:colOff>152400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29</xdr:col>
                <xdr:colOff>209550</xdr:colOff>
                <xdr:row>6</xdr:row>
                <xdr:rowOff>76200</xdr:rowOff>
              </from>
              <to>
                <xdr:col>31</xdr:col>
                <xdr:colOff>228600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31</xdr:col>
                <xdr:colOff>314325</xdr:colOff>
                <xdr:row>6</xdr:row>
                <xdr:rowOff>95250</xdr:rowOff>
              </from>
              <to>
                <xdr:col>35</xdr:col>
                <xdr:colOff>285750</xdr:colOff>
                <xdr:row>7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Y102"/>
  <sheetViews>
    <sheetView showGridLines="0" tabSelected="1" topLeftCell="AE1" zoomScaleNormal="100" workbookViewId="0">
      <pane ySplit="10" topLeftCell="A11" activePane="bottomLeft" state="frozen"/>
      <selection pane="bottomLeft" activeCell="BB7" sqref="BB7"/>
    </sheetView>
  </sheetViews>
  <sheetFormatPr baseColWidth="10" defaultColWidth="11" defaultRowHeight="15" x14ac:dyDescent="0.25"/>
  <cols>
    <col min="1" max="1" width="2.5703125" style="32" customWidth="1"/>
    <col min="2" max="2" width="1.5703125" style="32" customWidth="1"/>
    <col min="3" max="3" width="12.5703125" style="32" customWidth="1"/>
    <col min="4" max="4" width="5.5703125" style="32" customWidth="1"/>
    <col min="5" max="5" width="1.5703125" style="32" customWidth="1"/>
    <col min="6" max="6" width="10.5703125" style="330" customWidth="1"/>
    <col min="7" max="7" width="0.85546875" style="330" customWidth="1"/>
    <col min="8" max="8" width="13" style="330" customWidth="1"/>
    <col min="9" max="9" width="0.85546875" style="330" customWidth="1"/>
    <col min="10" max="10" width="10.5703125" style="32" customWidth="1"/>
    <col min="11" max="11" width="0.85546875" style="32" customWidth="1"/>
    <col min="12" max="12" width="13" style="32" customWidth="1"/>
    <col min="13" max="13" width="0.85546875" style="32" customWidth="1"/>
    <col min="14" max="14" width="10.5703125" style="32" customWidth="1"/>
    <col min="15" max="15" width="0.85546875" style="32" customWidth="1"/>
    <col min="16" max="16" width="13" style="32" customWidth="1"/>
    <col min="17" max="17" width="0.85546875" style="330" customWidth="1"/>
    <col min="18" max="18" width="1.5703125" style="32" customWidth="1"/>
    <col min="19" max="19" width="2.140625" style="32" customWidth="1"/>
    <col min="20" max="20" width="1.5703125" style="32" customWidth="1"/>
    <col min="21" max="21" width="12.5703125" style="32" customWidth="1"/>
    <col min="22" max="22" width="5.5703125" style="32" customWidth="1"/>
    <col min="23" max="23" width="1.42578125" style="32" customWidth="1"/>
    <col min="24" max="24" width="12.85546875" style="32" customWidth="1"/>
    <col min="25" max="25" width="0.85546875" style="32" customWidth="1"/>
    <col min="26" max="26" width="12.85546875" style="32" customWidth="1"/>
    <col min="27" max="27" width="1.5703125" style="32" customWidth="1"/>
    <col min="28" max="28" width="1.85546875" style="32" customWidth="1"/>
    <col min="29" max="29" width="1.5703125" style="32" customWidth="1"/>
    <col min="30" max="30" width="12.5703125" style="32" customWidth="1"/>
    <col min="31" max="31" width="5.5703125" style="32" customWidth="1"/>
    <col min="32" max="32" width="1.42578125" style="32" customWidth="1"/>
    <col min="33" max="33" width="12.85546875" style="32" customWidth="1"/>
    <col min="34" max="34" width="0.85546875" style="32" customWidth="1"/>
    <col min="35" max="35" width="12.85546875" style="32" customWidth="1"/>
    <col min="36" max="36" width="0.85546875" style="32" customWidth="1"/>
    <col min="37" max="37" width="12.85546875" style="32" customWidth="1"/>
    <col min="38" max="38" width="0.85546875" style="32" customWidth="1"/>
    <col min="39" max="39" width="12.85546875" style="32" customWidth="1"/>
    <col min="40" max="40" width="0.85546875" style="32" customWidth="1"/>
    <col min="41" max="41" width="12.85546875" style="32" customWidth="1"/>
    <col min="42" max="42" width="0.85546875" style="32" customWidth="1"/>
    <col min="43" max="43" width="12.85546875" style="32" customWidth="1"/>
    <col min="44" max="44" width="1.5703125" style="32" customWidth="1"/>
    <col min="45" max="45" width="2" style="32" customWidth="1"/>
    <col min="46" max="46" width="1.5703125" style="32" customWidth="1"/>
    <col min="47" max="47" width="12.5703125" style="32" customWidth="1"/>
    <col min="48" max="48" width="5.5703125" style="32" customWidth="1"/>
    <col min="49" max="49" width="1.5703125" style="32" customWidth="1"/>
    <col min="50" max="50" width="13.5703125" style="32" customWidth="1"/>
    <col min="51" max="51" width="1.42578125" style="32" customWidth="1"/>
    <col min="52" max="52" width="2.85546875" style="32" customWidth="1"/>
    <col min="53" max="53" width="3.5703125" style="34" customWidth="1"/>
    <col min="54" max="54" width="12.7109375" style="32" customWidth="1"/>
    <col min="55" max="55" width="10.5703125" style="32" customWidth="1"/>
    <col min="56" max="56" width="5.42578125" style="241" customWidth="1"/>
    <col min="57" max="57" width="9.85546875" style="354" customWidth="1"/>
    <col min="58" max="58" width="9.5703125" style="354" customWidth="1"/>
    <col min="59" max="60" width="11" style="242"/>
    <col min="61" max="61" width="11" style="32"/>
    <col min="62" max="62" width="14" style="32" customWidth="1"/>
    <col min="63" max="65" width="11" style="32"/>
    <col min="66" max="67" width="11" style="332"/>
    <col min="68" max="72" width="11" style="32"/>
    <col min="73" max="73" width="12.5703125" style="32" customWidth="1"/>
    <col min="74" max="74" width="11" style="32"/>
    <col min="75" max="75" width="14.42578125" style="32" customWidth="1"/>
    <col min="76" max="76" width="13.5703125" style="32" customWidth="1"/>
    <col min="77" max="16384" width="11" style="32"/>
  </cols>
  <sheetData>
    <row r="1" spans="1:71" ht="18" customHeight="1" thickBot="1" x14ac:dyDescent="0.3">
      <c r="A1" s="36"/>
      <c r="B1" s="37"/>
      <c r="C1" s="37"/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7"/>
      <c r="U1" s="42"/>
      <c r="V1" s="40"/>
      <c r="W1" s="37"/>
      <c r="X1" s="43"/>
      <c r="Y1" s="37"/>
      <c r="Z1" s="44"/>
      <c r="AA1" s="37"/>
      <c r="AB1" s="41"/>
      <c r="AC1" s="37"/>
      <c r="AD1" s="42"/>
      <c r="AE1" s="40"/>
      <c r="AF1" s="37"/>
      <c r="AG1" s="40"/>
      <c r="AH1" s="37"/>
      <c r="AI1" s="40"/>
      <c r="AJ1" s="37"/>
      <c r="AK1" s="40"/>
      <c r="AL1" s="37"/>
      <c r="AM1" s="40"/>
      <c r="AN1" s="37"/>
      <c r="AO1" s="40"/>
      <c r="AP1" s="37"/>
      <c r="AQ1" s="40"/>
      <c r="AR1" s="37"/>
      <c r="AS1" s="37"/>
      <c r="AT1" s="37"/>
      <c r="AU1" s="42"/>
      <c r="AV1" s="40"/>
      <c r="AW1" s="37"/>
      <c r="AX1" s="40"/>
      <c r="AY1" s="37"/>
      <c r="AZ1" s="41"/>
      <c r="BB1" s="466" t="s">
        <v>190</v>
      </c>
      <c r="BD1" s="240"/>
      <c r="BE1" s="240"/>
      <c r="BF1" s="240"/>
      <c r="BJ1" s="634" t="s">
        <v>161</v>
      </c>
      <c r="BL1" s="635" t="s">
        <v>187</v>
      </c>
      <c r="BN1" s="491" t="s">
        <v>102</v>
      </c>
      <c r="BS1" s="150"/>
    </row>
    <row r="2" spans="1:71" ht="9" customHeight="1" thickTop="1" x14ac:dyDescent="0.25">
      <c r="A2" s="45"/>
      <c r="B2" s="40"/>
      <c r="C2" s="40"/>
      <c r="D2" s="40"/>
      <c r="E2" s="40"/>
      <c r="F2" s="335"/>
      <c r="G2" s="335"/>
      <c r="H2" s="335"/>
      <c r="I2" s="335"/>
      <c r="J2" s="40"/>
      <c r="K2" s="40"/>
      <c r="L2" s="40"/>
      <c r="M2" s="40"/>
      <c r="N2" s="40"/>
      <c r="O2" s="40"/>
      <c r="P2" s="40"/>
      <c r="Q2" s="335"/>
      <c r="R2" s="40"/>
      <c r="S2" s="41"/>
      <c r="T2" s="37"/>
      <c r="U2" s="42"/>
      <c r="V2" s="40"/>
      <c r="W2" s="37"/>
      <c r="X2" s="43"/>
      <c r="Y2" s="37"/>
      <c r="Z2" s="44"/>
      <c r="AA2" s="37"/>
      <c r="AB2" s="40"/>
      <c r="AC2" s="46"/>
      <c r="AD2" s="56"/>
      <c r="AE2" s="56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259"/>
      <c r="AS2" s="37"/>
      <c r="AT2" s="46"/>
      <c r="AU2" s="261"/>
      <c r="AV2" s="261"/>
      <c r="AW2" s="46"/>
      <c r="AX2" s="48"/>
      <c r="AY2" s="48"/>
      <c r="AZ2" s="40"/>
      <c r="BB2" s="34"/>
      <c r="BC2" s="34"/>
      <c r="BJ2" s="211"/>
      <c r="BL2" s="635"/>
    </row>
    <row r="3" spans="1:71" ht="15.75" thickBot="1" x14ac:dyDescent="0.3">
      <c r="A3" s="40"/>
      <c r="B3" s="40"/>
      <c r="C3" s="40"/>
      <c r="D3" s="40"/>
      <c r="E3" s="40"/>
      <c r="F3" s="335"/>
      <c r="G3" s="335"/>
      <c r="H3" s="335"/>
      <c r="I3" s="335"/>
      <c r="J3" s="40"/>
      <c r="K3" s="40"/>
      <c r="L3" s="40"/>
      <c r="M3" s="40"/>
      <c r="N3" s="40"/>
      <c r="O3" s="40"/>
      <c r="P3" s="40"/>
      <c r="Q3" s="335"/>
      <c r="R3" s="40"/>
      <c r="S3" s="40"/>
      <c r="T3" s="37"/>
      <c r="U3" s="42"/>
      <c r="V3" s="40"/>
      <c r="W3" s="37"/>
      <c r="X3" s="43"/>
      <c r="Y3" s="37"/>
      <c r="Z3" s="44"/>
      <c r="AA3" s="37"/>
      <c r="AB3" s="40"/>
      <c r="AC3" s="69"/>
      <c r="AD3" s="362" t="str">
        <f>$C$5</f>
        <v>Février_2020</v>
      </c>
      <c r="AE3" s="159"/>
      <c r="AF3" s="263"/>
      <c r="AG3" s="163" t="s">
        <v>37</v>
      </c>
      <c r="AH3" s="164"/>
      <c r="AI3" s="165"/>
      <c r="AJ3" s="71"/>
      <c r="AK3" s="163" t="s">
        <v>124</v>
      </c>
      <c r="AL3" s="164"/>
      <c r="AM3" s="165"/>
      <c r="AN3" s="164"/>
      <c r="AO3" s="165"/>
      <c r="AP3" s="164"/>
      <c r="AQ3" s="165"/>
      <c r="AR3" s="161"/>
      <c r="AS3" s="37"/>
      <c r="AT3" s="69"/>
      <c r="AU3" s="158" t="str">
        <f>$C$5</f>
        <v>Février_2020</v>
      </c>
      <c r="AV3" s="159"/>
      <c r="AW3" s="262"/>
      <c r="AX3" s="52" t="s">
        <v>7</v>
      </c>
      <c r="AY3" s="53"/>
      <c r="AZ3" s="40"/>
      <c r="BB3" s="414" t="s">
        <v>121</v>
      </c>
      <c r="BC3" s="34"/>
      <c r="BI3" s="238"/>
      <c r="BJ3" s="211" t="s">
        <v>185</v>
      </c>
      <c r="BK3" s="238"/>
      <c r="BL3" s="635" t="s">
        <v>188</v>
      </c>
      <c r="BN3" s="466" t="s">
        <v>184</v>
      </c>
      <c r="BP3" s="238"/>
      <c r="BQ3" s="238"/>
    </row>
    <row r="4" spans="1:71" ht="9" customHeight="1" thickTop="1" x14ac:dyDescent="0.25">
      <c r="A4" s="40"/>
      <c r="B4" s="46"/>
      <c r="C4" s="55"/>
      <c r="D4" s="56"/>
      <c r="E4" s="47"/>
      <c r="F4" s="57"/>
      <c r="G4" s="58"/>
      <c r="H4" s="59"/>
      <c r="I4" s="58"/>
      <c r="J4" s="57"/>
      <c r="K4" s="58"/>
      <c r="L4" s="59"/>
      <c r="M4" s="58"/>
      <c r="N4" s="57"/>
      <c r="O4" s="58"/>
      <c r="P4" s="59"/>
      <c r="Q4" s="58"/>
      <c r="R4" s="49"/>
      <c r="S4" s="40"/>
      <c r="T4" s="60"/>
      <c r="U4" s="61"/>
      <c r="V4" s="62"/>
      <c r="W4" s="63"/>
      <c r="X4" s="26"/>
      <c r="Y4" s="63"/>
      <c r="Z4" s="27"/>
      <c r="AA4" s="64"/>
      <c r="AB4" s="40"/>
      <c r="AC4" s="50"/>
      <c r="AD4" s="75"/>
      <c r="AE4" s="76"/>
      <c r="AF4" s="65"/>
      <c r="AG4" s="4"/>
      <c r="AH4" s="66"/>
      <c r="AI4" s="67"/>
      <c r="AJ4" s="66"/>
      <c r="AK4" s="83"/>
      <c r="AL4" s="66"/>
      <c r="AM4" s="83"/>
      <c r="AN4" s="66"/>
      <c r="AO4" s="83"/>
      <c r="AP4" s="66"/>
      <c r="AQ4" s="83"/>
      <c r="AR4" s="160"/>
      <c r="AS4" s="37"/>
      <c r="AT4" s="50"/>
      <c r="AU4" s="75"/>
      <c r="AV4" s="76"/>
      <c r="AW4" s="66"/>
      <c r="AX4" s="68"/>
      <c r="AY4" s="71"/>
      <c r="AZ4" s="40"/>
      <c r="BB4" s="151"/>
      <c r="BC4" s="151"/>
      <c r="BI4" s="238"/>
      <c r="BJ4" s="211"/>
      <c r="BK4" s="238"/>
      <c r="BL4" s="238"/>
      <c r="BM4" s="238"/>
      <c r="BP4" s="238"/>
      <c r="BQ4" s="238"/>
    </row>
    <row r="5" spans="1:71" x14ac:dyDescent="0.25">
      <c r="A5" s="40"/>
      <c r="B5" s="69"/>
      <c r="C5" s="358" t="s">
        <v>180</v>
      </c>
      <c r="D5" s="156"/>
      <c r="E5" s="70"/>
      <c r="F5" s="448" t="s">
        <v>122</v>
      </c>
      <c r="G5" s="420"/>
      <c r="H5" s="614" t="s">
        <v>171</v>
      </c>
      <c r="I5" s="420"/>
      <c r="J5" s="643">
        <f ca="1">NOW()-1</f>
        <v>44243.438160185186</v>
      </c>
      <c r="K5" s="643"/>
      <c r="L5" s="643"/>
      <c r="M5" s="643"/>
      <c r="N5" s="643"/>
      <c r="O5" s="643"/>
      <c r="P5" s="643"/>
      <c r="Q5" s="420"/>
      <c r="R5" s="54"/>
      <c r="S5" s="40"/>
      <c r="T5" s="69"/>
      <c r="U5" s="260" t="str">
        <f>C5</f>
        <v>Février_2020</v>
      </c>
      <c r="V5" s="157"/>
      <c r="W5" s="71"/>
      <c r="X5" s="642">
        <f ca="1">NOW()-1</f>
        <v>44243.438160185186</v>
      </c>
      <c r="Y5" s="643"/>
      <c r="Z5" s="643"/>
      <c r="AA5" s="72"/>
      <c r="AB5" s="40"/>
      <c r="AC5" s="50"/>
      <c r="AD5" s="80" t="s">
        <v>122</v>
      </c>
      <c r="AE5" s="81"/>
      <c r="AF5" s="51"/>
      <c r="AG5" s="73">
        <f>SUM($AG$11:$AG$69)</f>
        <v>80.999999999999986</v>
      </c>
      <c r="AH5" s="71"/>
      <c r="AI5" s="363">
        <f>SUM($AI$11:$AI$69)</f>
        <v>4.3416666666666659</v>
      </c>
      <c r="AJ5" s="71"/>
      <c r="AK5" s="258">
        <f>SUM(AK$11:AK$69)</f>
        <v>1.89375</v>
      </c>
      <c r="AL5" s="66"/>
      <c r="AM5" s="258">
        <f>SUM(AM$11:AM$69)</f>
        <v>1.1861111111111111</v>
      </c>
      <c r="AN5" s="66"/>
      <c r="AO5" s="258">
        <f>SUM(AO$11:AO$69)</f>
        <v>0.54166666666666663</v>
      </c>
      <c r="AP5" s="66"/>
      <c r="AQ5" s="258">
        <f>SUM(AQ$11:AQ$69)</f>
        <v>0.72152777777777777</v>
      </c>
      <c r="AR5" s="160"/>
      <c r="AS5" s="37"/>
      <c r="AT5" s="50"/>
      <c r="AU5" s="80" t="s">
        <v>122</v>
      </c>
      <c r="AV5" s="81"/>
      <c r="AW5" s="71"/>
      <c r="AX5" s="74">
        <f>SUM(AX$11:AX$69)</f>
        <v>6.2770833333333336</v>
      </c>
      <c r="AY5" s="136"/>
      <c r="AZ5" s="40"/>
      <c r="BB5" s="466" t="s">
        <v>174</v>
      </c>
      <c r="BC5" s="152"/>
      <c r="BI5" s="220"/>
      <c r="BJ5" s="211" t="s">
        <v>186</v>
      </c>
      <c r="BK5" s="220"/>
      <c r="BL5" s="33"/>
      <c r="BM5" s="220"/>
      <c r="BO5" s="333"/>
      <c r="BP5" s="33"/>
      <c r="BQ5" s="220"/>
    </row>
    <row r="6" spans="1:71" ht="5.25" customHeight="1" x14ac:dyDescent="0.25">
      <c r="A6" s="40"/>
      <c r="B6" s="50"/>
      <c r="C6" s="75"/>
      <c r="D6" s="76"/>
      <c r="E6" s="71"/>
      <c r="F6" s="285"/>
      <c r="G6" s="77"/>
      <c r="H6" s="284"/>
      <c r="I6" s="77"/>
      <c r="J6" s="283"/>
      <c r="K6" s="77"/>
      <c r="L6" s="284"/>
      <c r="M6" s="77"/>
      <c r="N6" s="285"/>
      <c r="O6" s="77"/>
      <c r="P6" s="284"/>
      <c r="Q6" s="77"/>
      <c r="R6" s="54"/>
      <c r="S6" s="40"/>
      <c r="T6" s="50"/>
      <c r="U6" s="75"/>
      <c r="V6" s="76"/>
      <c r="W6" s="66"/>
      <c r="X6" s="2"/>
      <c r="Y6" s="65"/>
      <c r="Z6" s="3"/>
      <c r="AA6" s="54"/>
      <c r="AB6" s="40"/>
      <c r="AC6" s="50"/>
      <c r="AD6" s="66"/>
      <c r="AE6" s="66"/>
      <c r="AF6" s="65"/>
      <c r="AG6" s="5"/>
      <c r="AH6" s="66"/>
      <c r="AI6" s="1"/>
      <c r="AJ6" s="66"/>
      <c r="AK6" s="1"/>
      <c r="AL6" s="66"/>
      <c r="AM6" s="1"/>
      <c r="AN6" s="66"/>
      <c r="AO6" s="1"/>
      <c r="AP6" s="66"/>
      <c r="AQ6" s="1"/>
      <c r="AR6" s="160"/>
      <c r="AS6" s="37"/>
      <c r="AT6" s="50"/>
      <c r="AU6" s="75"/>
      <c r="AV6" s="76"/>
      <c r="AW6" s="66"/>
      <c r="AX6" s="6"/>
      <c r="AY6" s="71"/>
      <c r="AZ6" s="40"/>
      <c r="BB6" s="107"/>
      <c r="BC6" s="153"/>
      <c r="BI6" s="33"/>
      <c r="BJ6" s="33"/>
      <c r="BK6" s="33"/>
      <c r="BL6" s="33"/>
      <c r="BM6" s="33"/>
      <c r="BP6" s="33"/>
      <c r="BQ6" s="33"/>
    </row>
    <row r="7" spans="1:71" x14ac:dyDescent="0.25">
      <c r="A7" s="40"/>
      <c r="B7" s="50"/>
      <c r="C7" s="646"/>
      <c r="D7" s="647"/>
      <c r="E7" s="68"/>
      <c r="F7" s="425">
        <f>MIN(F11:F67)</f>
        <v>-0.4</v>
      </c>
      <c r="G7" s="66"/>
      <c r="H7" s="175">
        <f>VLOOKUP($F$7,$F$11:$V$69,17,0)</f>
        <v>43867</v>
      </c>
      <c r="I7" s="66"/>
      <c r="J7" s="135">
        <f>MIN($J$11:$J$69)</f>
        <v>1.1000000000000001</v>
      </c>
      <c r="K7" s="66"/>
      <c r="L7" s="174">
        <f>VLOOKUP($J$7,$J$11:$V$69,13,0)</f>
        <v>43882</v>
      </c>
      <c r="M7" s="66"/>
      <c r="N7" s="78">
        <f>MAX(N11:N67)</f>
        <v>15.7</v>
      </c>
      <c r="O7" s="66"/>
      <c r="P7" s="175">
        <f>VLOOKUP($N$7,$N$11:$V$69,9,0)</f>
        <v>43877</v>
      </c>
      <c r="Q7" s="66"/>
      <c r="R7" s="54"/>
      <c r="S7" s="40"/>
      <c r="T7" s="50"/>
      <c r="U7" s="646" t="s">
        <v>122</v>
      </c>
      <c r="V7" s="647"/>
      <c r="W7" s="65"/>
      <c r="X7" s="412" t="s">
        <v>3</v>
      </c>
      <c r="Y7" s="410"/>
      <c r="Z7" s="411"/>
      <c r="AA7" s="54"/>
      <c r="AB7" s="40"/>
      <c r="AC7" s="50"/>
      <c r="AD7" s="644">
        <f ca="1">TODAY()</f>
        <v>44244</v>
      </c>
      <c r="AE7" s="645"/>
      <c r="AF7" s="65"/>
      <c r="AG7" s="176">
        <f>VLOOKUP($AG$9,$AG$11:$AV$69,16,0)</f>
        <v>43862</v>
      </c>
      <c r="AH7" s="66"/>
      <c r="AI7" s="176">
        <f>VLOOKUP($AI$9,$AI$11:$AV$69,14,0)</f>
        <v>43888</v>
      </c>
      <c r="AJ7" s="66"/>
      <c r="AK7" s="176" t="s">
        <v>29</v>
      </c>
      <c r="AL7" s="66"/>
      <c r="AM7" s="176" t="s">
        <v>29</v>
      </c>
      <c r="AN7" s="66"/>
      <c r="AO7" s="176" t="s">
        <v>30</v>
      </c>
      <c r="AP7" s="66"/>
      <c r="AQ7" s="176" t="s">
        <v>30</v>
      </c>
      <c r="AR7" s="160"/>
      <c r="AS7" s="37"/>
      <c r="AT7" s="50"/>
      <c r="AU7" s="644">
        <f ca="1">TODAY()-1</f>
        <v>44243</v>
      </c>
      <c r="AV7" s="645"/>
      <c r="AW7" s="66"/>
      <c r="AX7" s="177">
        <f>VLOOKUP($AX$9,$AX$11:$BB$69,5,0)</f>
        <v>43882</v>
      </c>
      <c r="AY7" s="71"/>
      <c r="AZ7" s="40"/>
      <c r="BB7" s="466"/>
      <c r="BC7" s="152"/>
      <c r="BI7" s="220"/>
      <c r="BJ7" s="33"/>
      <c r="BL7" s="33"/>
      <c r="BM7" s="220"/>
      <c r="BO7" s="333"/>
      <c r="BP7" s="33"/>
      <c r="BQ7" s="220"/>
    </row>
    <row r="8" spans="1:71" ht="5.25" customHeight="1" x14ac:dyDescent="0.25">
      <c r="A8" s="40"/>
      <c r="B8" s="50"/>
      <c r="C8" s="75"/>
      <c r="D8" s="286"/>
      <c r="E8" s="68"/>
      <c r="F8" s="86"/>
      <c r="G8" s="66"/>
      <c r="H8" s="82"/>
      <c r="I8" s="66"/>
      <c r="J8" s="86"/>
      <c r="K8" s="66"/>
      <c r="L8" s="82"/>
      <c r="M8" s="66"/>
      <c r="N8" s="86"/>
      <c r="O8" s="66"/>
      <c r="P8" s="82"/>
      <c r="Q8" s="66"/>
      <c r="R8" s="54"/>
      <c r="S8" s="40"/>
      <c r="T8" s="50"/>
      <c r="U8" s="75"/>
      <c r="V8" s="286"/>
      <c r="W8" s="65"/>
      <c r="X8" s="84"/>
      <c r="Y8" s="65"/>
      <c r="Z8" s="85"/>
      <c r="AA8" s="54"/>
      <c r="AB8" s="40"/>
      <c r="AC8" s="50"/>
      <c r="AD8" s="75"/>
      <c r="AE8" s="286"/>
      <c r="AF8" s="65"/>
      <c r="AG8" s="87"/>
      <c r="AH8" s="66"/>
      <c r="AI8" s="83"/>
      <c r="AJ8" s="66"/>
      <c r="AK8" s="83"/>
      <c r="AL8" s="66"/>
      <c r="AM8" s="83"/>
      <c r="AN8" s="66"/>
      <c r="AO8" s="83"/>
      <c r="AP8" s="66"/>
      <c r="AQ8" s="83"/>
      <c r="AR8" s="160"/>
      <c r="AS8" s="37"/>
      <c r="AT8" s="50"/>
      <c r="AU8" s="75"/>
      <c r="AV8" s="286"/>
      <c r="AW8" s="66"/>
      <c r="AX8" s="83"/>
      <c r="AY8" s="71"/>
      <c r="AZ8" s="40"/>
      <c r="BB8" s="107"/>
      <c r="BC8" s="153"/>
      <c r="BI8" s="33"/>
      <c r="BJ8" s="33"/>
      <c r="BK8" s="33"/>
      <c r="BL8" s="33"/>
      <c r="BM8" s="33"/>
      <c r="BP8" s="33"/>
      <c r="BQ8" s="33"/>
    </row>
    <row r="9" spans="1:71" x14ac:dyDescent="0.25">
      <c r="A9" s="40"/>
      <c r="B9" s="50"/>
      <c r="C9" s="646" t="s">
        <v>123</v>
      </c>
      <c r="D9" s="647"/>
      <c r="E9" s="88"/>
      <c r="F9" s="424" t="s">
        <v>33</v>
      </c>
      <c r="G9" s="66"/>
      <c r="H9" s="329">
        <f>VLOOKUP($N$7,$N$11:$P$69,3,0)</f>
        <v>0.73611111111111116</v>
      </c>
      <c r="I9" s="66"/>
      <c r="J9" s="89" t="s">
        <v>1</v>
      </c>
      <c r="K9" s="66"/>
      <c r="L9" s="329">
        <f>VLOOKUP($J$7,$J$11:$L$69,3,0)</f>
        <v>0.33055555555555599</v>
      </c>
      <c r="M9" s="66"/>
      <c r="N9" s="90" t="s">
        <v>3</v>
      </c>
      <c r="O9" s="66"/>
      <c r="P9" s="329">
        <f>VLOOKUP($N$7,$N$11:$P$69,3,0)</f>
        <v>0.73611111111111116</v>
      </c>
      <c r="Q9" s="66"/>
      <c r="R9" s="54"/>
      <c r="S9" s="40"/>
      <c r="T9" s="50"/>
      <c r="U9" s="646" t="s">
        <v>86</v>
      </c>
      <c r="V9" s="647"/>
      <c r="W9" s="65"/>
      <c r="X9" s="79">
        <f>MAX($X$11:$X$69)</f>
        <v>48.3</v>
      </c>
      <c r="Y9" s="65"/>
      <c r="Z9" s="173">
        <f>VLOOKUP($X$9,$X$11:$AE$69,8,0)</f>
        <v>43887</v>
      </c>
      <c r="AA9" s="54"/>
      <c r="AB9" s="40"/>
      <c r="AC9" s="50"/>
      <c r="AD9" s="490">
        <f>94.1+AG5</f>
        <v>175.09999999999997</v>
      </c>
      <c r="AE9" s="638" t="s">
        <v>142</v>
      </c>
      <c r="AF9" s="65"/>
      <c r="AG9" s="91">
        <f>MAX($AG$11:$AG$69)</f>
        <v>11.6</v>
      </c>
      <c r="AH9" s="66"/>
      <c r="AI9" s="92">
        <f>MAX($AI$11:AI$69)</f>
        <v>0.41805555555555557</v>
      </c>
      <c r="AJ9" s="66"/>
      <c r="AK9" s="258" t="s">
        <v>109</v>
      </c>
      <c r="AL9" s="66"/>
      <c r="AM9" s="258" t="s">
        <v>110</v>
      </c>
      <c r="AN9" s="66"/>
      <c r="AO9" s="258" t="s">
        <v>111</v>
      </c>
      <c r="AP9" s="66"/>
      <c r="AQ9" s="258" t="s">
        <v>130</v>
      </c>
      <c r="AR9" s="160"/>
      <c r="AS9" s="37"/>
      <c r="AT9" s="50"/>
      <c r="AU9" s="604">
        <f>BB9+AX5</f>
        <v>10.856249999999999</v>
      </c>
      <c r="AV9" s="637" t="s">
        <v>142</v>
      </c>
      <c r="AW9" s="66"/>
      <c r="AX9" s="93">
        <f>MAX($AX$11:$AX$69)</f>
        <v>0.37986111111111109</v>
      </c>
      <c r="AY9" s="71"/>
      <c r="AZ9" s="40"/>
      <c r="BB9" s="625">
        <v>4.5791666666666666</v>
      </c>
      <c r="BC9" s="153"/>
      <c r="BE9" s="519" t="s">
        <v>6</v>
      </c>
      <c r="BG9" s="519" t="s">
        <v>139</v>
      </c>
      <c r="BI9" s="519" t="s">
        <v>139</v>
      </c>
      <c r="BJ9" s="33"/>
      <c r="BK9" s="517" t="s">
        <v>160</v>
      </c>
      <c r="BL9" s="220"/>
      <c r="BM9" s="517" t="s">
        <v>160</v>
      </c>
      <c r="BO9" s="333"/>
      <c r="BP9" s="33"/>
      <c r="BQ9" s="220"/>
    </row>
    <row r="10" spans="1:71" ht="25.5" customHeight="1" thickBot="1" x14ac:dyDescent="0.3">
      <c r="A10" s="45"/>
      <c r="B10" s="50"/>
      <c r="C10" s="95"/>
      <c r="D10" s="96"/>
      <c r="E10" s="96"/>
      <c r="F10" s="340"/>
      <c r="G10" s="340"/>
      <c r="H10" s="340"/>
      <c r="I10" s="340"/>
      <c r="J10" s="96"/>
      <c r="K10" s="96"/>
      <c r="L10" s="96"/>
      <c r="M10" s="96"/>
      <c r="N10" s="96"/>
      <c r="O10" s="96"/>
      <c r="P10" s="96"/>
      <c r="Q10" s="340"/>
      <c r="R10" s="94"/>
      <c r="S10" s="98"/>
      <c r="T10" s="99"/>
      <c r="U10" s="95"/>
      <c r="V10" s="96"/>
      <c r="W10" s="96"/>
      <c r="X10" s="96"/>
      <c r="Y10" s="96"/>
      <c r="Z10" s="96"/>
      <c r="AA10" s="94"/>
      <c r="AB10" s="98"/>
      <c r="AC10" s="99"/>
      <c r="AD10" s="95"/>
      <c r="AE10" s="96"/>
      <c r="AF10" s="96"/>
      <c r="AG10" s="96"/>
      <c r="AH10" s="96"/>
      <c r="AI10" s="97"/>
      <c r="AJ10" s="96"/>
      <c r="AK10" s="97"/>
      <c r="AL10" s="96"/>
      <c r="AM10" s="97"/>
      <c r="AN10" s="96"/>
      <c r="AO10" s="97"/>
      <c r="AP10" s="96"/>
      <c r="AQ10" s="97"/>
      <c r="AR10" s="162"/>
      <c r="AS10" s="37"/>
      <c r="AT10" s="99"/>
      <c r="AU10" s="95"/>
      <c r="AV10" s="96"/>
      <c r="AW10" s="96"/>
      <c r="AX10" s="97"/>
      <c r="AY10" s="96"/>
      <c r="AZ10" s="100"/>
      <c r="BA10" s="264"/>
      <c r="BB10" s="154"/>
      <c r="BC10" s="239"/>
      <c r="BE10" s="519" t="s">
        <v>140</v>
      </c>
      <c r="BG10" s="520" t="s">
        <v>70</v>
      </c>
      <c r="BH10"/>
      <c r="BI10" s="520" t="s">
        <v>142</v>
      </c>
      <c r="BJ10" s="33"/>
      <c r="BK10" s="518" t="s">
        <v>142</v>
      </c>
      <c r="BL10" s="220"/>
      <c r="BM10" s="518" t="s">
        <v>70</v>
      </c>
      <c r="BO10" s="333"/>
      <c r="BP10" s="33"/>
      <c r="BQ10" s="220"/>
    </row>
    <row r="11" spans="1:71" ht="27" customHeight="1" thickTop="1" x14ac:dyDescent="0.25">
      <c r="A11" s="40"/>
      <c r="B11" s="50"/>
      <c r="C11" s="101" t="str">
        <f>PROPER(TEXT(D11,"JJJJ"))</f>
        <v>Samedi</v>
      </c>
      <c r="D11" s="102">
        <v>43862</v>
      </c>
      <c r="E11" s="96"/>
      <c r="F11" s="421">
        <v>11.7</v>
      </c>
      <c r="G11" s="422"/>
      <c r="H11" s="423">
        <v>0.75555555555555598</v>
      </c>
      <c r="I11" s="422"/>
      <c r="J11" s="421">
        <v>11.7</v>
      </c>
      <c r="K11" s="422"/>
      <c r="L11" s="423">
        <v>0.75555555555555598</v>
      </c>
      <c r="M11" s="422"/>
      <c r="N11" s="421">
        <v>13.6</v>
      </c>
      <c r="O11" s="422"/>
      <c r="P11" s="423">
        <v>0.51249999999999996</v>
      </c>
      <c r="Q11" s="422"/>
      <c r="R11" s="94"/>
      <c r="S11" s="103"/>
      <c r="T11" s="99"/>
      <c r="U11" s="101" t="str">
        <f>$C11</f>
        <v>Samedi</v>
      </c>
      <c r="V11" s="102">
        <f>$D11</f>
        <v>43862</v>
      </c>
      <c r="W11" s="96"/>
      <c r="X11" s="108">
        <v>22</v>
      </c>
      <c r="Y11" s="96"/>
      <c r="Z11" s="105">
        <v>0.35208333333333303</v>
      </c>
      <c r="AA11" s="94"/>
      <c r="AB11" s="103"/>
      <c r="AC11" s="99"/>
      <c r="AD11" s="101" t="str">
        <f>$C11</f>
        <v>Samedi</v>
      </c>
      <c r="AE11" s="102">
        <f>$D11</f>
        <v>43862</v>
      </c>
      <c r="AF11" s="96"/>
      <c r="AG11" s="289">
        <v>11.6</v>
      </c>
      <c r="AH11" s="96"/>
      <c r="AI11" s="105">
        <v>0.31527777777777777</v>
      </c>
      <c r="AJ11" s="96"/>
      <c r="AK11" s="105">
        <v>0.17499999999999999</v>
      </c>
      <c r="AL11" s="96"/>
      <c r="AM11" s="105">
        <v>0</v>
      </c>
      <c r="AN11" s="96"/>
      <c r="AO11" s="105">
        <v>3.9583333333333331E-2</v>
      </c>
      <c r="AP11" s="96"/>
      <c r="AQ11" s="105">
        <v>0.10069444444444445</v>
      </c>
      <c r="AR11" s="96"/>
      <c r="AS11" s="37"/>
      <c r="AT11" s="99"/>
      <c r="AU11" s="101" t="str">
        <f>$C11</f>
        <v>Samedi</v>
      </c>
      <c r="AV11" s="102">
        <f>$D11</f>
        <v>43862</v>
      </c>
      <c r="AW11" s="96"/>
      <c r="AX11" s="105">
        <v>7.7777777777777779E-2</v>
      </c>
      <c r="AY11" s="96"/>
      <c r="AZ11" s="103"/>
      <c r="BA11" s="265"/>
      <c r="BB11" s="148">
        <f>D11</f>
        <v>43862</v>
      </c>
      <c r="BC11" s="149" t="str">
        <f>$C11</f>
        <v>Samedi</v>
      </c>
      <c r="BE11" s="626"/>
      <c r="BG11" s="622">
        <f>IF(AG11&gt;2,1,"0")</f>
        <v>1</v>
      </c>
      <c r="BH11" s="257"/>
      <c r="BM11" s="623"/>
      <c r="BN11" s="333"/>
      <c r="BO11" s="333"/>
    </row>
    <row r="12" spans="1:71" s="330" customFormat="1" ht="5.25" customHeight="1" x14ac:dyDescent="0.25">
      <c r="A12" s="335"/>
      <c r="B12" s="337"/>
      <c r="C12" s="339"/>
      <c r="D12" s="340"/>
      <c r="E12" s="340"/>
      <c r="F12" s="340"/>
      <c r="G12" s="422"/>
      <c r="H12" s="422"/>
      <c r="I12" s="422"/>
      <c r="J12" s="340"/>
      <c r="K12" s="422"/>
      <c r="L12" s="422"/>
      <c r="M12" s="422"/>
      <c r="N12" s="340"/>
      <c r="O12" s="422"/>
      <c r="P12" s="422"/>
      <c r="Q12" s="422"/>
      <c r="R12" s="338"/>
      <c r="S12" s="345"/>
      <c r="T12" s="343"/>
      <c r="U12" s="339"/>
      <c r="V12" s="340"/>
      <c r="W12" s="340"/>
      <c r="X12" s="340"/>
      <c r="Y12" s="340"/>
      <c r="Z12" s="341"/>
      <c r="AA12" s="338"/>
      <c r="AB12" s="345"/>
      <c r="AC12" s="343"/>
      <c r="AD12" s="339"/>
      <c r="AE12" s="340"/>
      <c r="AF12" s="340"/>
      <c r="AG12" s="359"/>
      <c r="AH12" s="340"/>
      <c r="AI12" s="340"/>
      <c r="AJ12" s="340"/>
      <c r="AK12" s="340"/>
      <c r="AL12" s="340"/>
      <c r="AM12" s="340"/>
      <c r="AN12" s="340"/>
      <c r="AO12" s="340"/>
      <c r="AP12" s="340"/>
      <c r="AQ12" s="340"/>
      <c r="AR12" s="340"/>
      <c r="AS12" s="334"/>
      <c r="AT12" s="343"/>
      <c r="AU12" s="339"/>
      <c r="AV12" s="340"/>
      <c r="AW12" s="340"/>
      <c r="AX12" s="341"/>
      <c r="AY12" s="340"/>
      <c r="AZ12" s="345"/>
      <c r="BA12" s="357"/>
      <c r="BB12" s="348"/>
      <c r="BC12" s="349"/>
      <c r="BD12" s="354"/>
      <c r="BE12" s="626"/>
      <c r="BF12" s="354"/>
      <c r="BG12" s="622"/>
      <c r="BH12" s="347"/>
      <c r="BM12" s="623"/>
      <c r="BN12" s="333"/>
      <c r="BO12" s="333"/>
    </row>
    <row r="13" spans="1:71" ht="27" customHeight="1" thickBot="1" x14ac:dyDescent="0.3">
      <c r="A13" s="40"/>
      <c r="B13" s="50"/>
      <c r="C13" s="101" t="str">
        <f>PROPER(TEXT(D13,"JJJJ"))</f>
        <v>Dimanche</v>
      </c>
      <c r="D13" s="102">
        <f>$D11+1</f>
        <v>43863</v>
      </c>
      <c r="E13" s="96"/>
      <c r="F13" s="421">
        <v>11.9</v>
      </c>
      <c r="G13" s="422"/>
      <c r="H13" s="423">
        <v>0.84652777777777799</v>
      </c>
      <c r="I13" s="422"/>
      <c r="J13" s="421">
        <v>11.9</v>
      </c>
      <c r="K13" s="422"/>
      <c r="L13" s="423">
        <v>0.84652777777777799</v>
      </c>
      <c r="M13" s="422"/>
      <c r="N13" s="421">
        <v>13.3</v>
      </c>
      <c r="O13" s="422"/>
      <c r="P13" s="423">
        <v>0.25347222222222199</v>
      </c>
      <c r="Q13" s="422"/>
      <c r="R13" s="94"/>
      <c r="S13" s="103"/>
      <c r="T13" s="99"/>
      <c r="U13" s="101" t="str">
        <f>$C13</f>
        <v>Dimanche</v>
      </c>
      <c r="V13" s="102">
        <f>$D13</f>
        <v>43863</v>
      </c>
      <c r="W13" s="96"/>
      <c r="X13" s="104">
        <v>20.2</v>
      </c>
      <c r="Y13" s="96"/>
      <c r="Z13" s="105">
        <v>0.265277777777778</v>
      </c>
      <c r="AA13" s="94"/>
      <c r="AB13" s="103"/>
      <c r="AC13" s="99"/>
      <c r="AD13" s="101" t="str">
        <f>$C13</f>
        <v>Dimanche</v>
      </c>
      <c r="AE13" s="102">
        <f>$D13</f>
        <v>43863</v>
      </c>
      <c r="AF13" s="96"/>
      <c r="AG13" s="289">
        <v>7.7</v>
      </c>
      <c r="AH13" s="96"/>
      <c r="AI13" s="105">
        <v>0.33888888888888891</v>
      </c>
      <c r="AJ13" s="96"/>
      <c r="AK13" s="105">
        <v>0.22430555555555556</v>
      </c>
      <c r="AL13" s="96"/>
      <c r="AM13" s="105">
        <v>7.5694444444444439E-2</v>
      </c>
      <c r="AN13" s="96"/>
      <c r="AO13" s="105">
        <v>3.888888888888889E-2</v>
      </c>
      <c r="AP13" s="96"/>
      <c r="AQ13" s="105">
        <v>0</v>
      </c>
      <c r="AR13" s="96"/>
      <c r="AS13" s="37"/>
      <c r="AT13" s="99"/>
      <c r="AU13" s="101" t="str">
        <f>$C13</f>
        <v>Dimanche</v>
      </c>
      <c r="AV13" s="102">
        <f>$D13</f>
        <v>43863</v>
      </c>
      <c r="AW13" s="96"/>
      <c r="AX13" s="105">
        <v>0</v>
      </c>
      <c r="AY13" s="96"/>
      <c r="AZ13" s="103"/>
      <c r="BA13" s="265"/>
      <c r="BB13" s="148">
        <f>D13</f>
        <v>43863</v>
      </c>
      <c r="BC13" s="149" t="str">
        <f>$C13</f>
        <v>Dimanche</v>
      </c>
      <c r="BE13" s="626"/>
      <c r="BG13" s="622">
        <f>IF(AG13&gt;2,1,"0")</f>
        <v>1</v>
      </c>
      <c r="BH13" s="257"/>
      <c r="BM13" s="623"/>
      <c r="BN13" s="333"/>
      <c r="BO13" s="333"/>
    </row>
    <row r="14" spans="1:71" s="496" customFormat="1" ht="27" customHeight="1" thickTop="1" thickBot="1" x14ac:dyDescent="0.3">
      <c r="A14" s="336"/>
      <c r="B14" s="337"/>
      <c r="C14" s="339"/>
      <c r="D14" s="340"/>
      <c r="E14" s="340"/>
      <c r="F14" s="422"/>
      <c r="G14" s="422"/>
      <c r="H14" s="422"/>
      <c r="I14" s="422"/>
      <c r="J14" s="422"/>
      <c r="K14" s="422"/>
      <c r="L14" s="422"/>
      <c r="M14" s="422"/>
      <c r="N14" s="422"/>
      <c r="O14" s="422"/>
      <c r="P14" s="422"/>
      <c r="Q14" s="422"/>
      <c r="R14" s="338"/>
      <c r="S14" s="342"/>
      <c r="T14" s="343"/>
      <c r="U14" s="339"/>
      <c r="V14" s="340"/>
      <c r="W14" s="340"/>
      <c r="X14" s="340"/>
      <c r="Y14" s="340"/>
      <c r="Z14" s="341"/>
      <c r="AA14" s="338"/>
      <c r="AB14" s="342"/>
      <c r="AC14" s="343"/>
      <c r="AD14" s="339"/>
      <c r="AE14" s="340"/>
      <c r="AF14" s="340"/>
      <c r="AG14" s="359"/>
      <c r="AH14" s="340"/>
      <c r="AI14" s="341"/>
      <c r="AJ14" s="340"/>
      <c r="AK14" s="341"/>
      <c r="AL14" s="340"/>
      <c r="AM14" s="341"/>
      <c r="AN14" s="340"/>
      <c r="AO14" s="341"/>
      <c r="AP14" s="340"/>
      <c r="AQ14" s="341"/>
      <c r="AR14" s="340"/>
      <c r="AS14" s="334"/>
      <c r="AT14" s="343"/>
      <c r="AU14" s="339"/>
      <c r="AV14" s="340"/>
      <c r="AW14" s="340"/>
      <c r="AX14" s="341"/>
      <c r="AY14" s="340"/>
      <c r="AZ14" s="344"/>
      <c r="BA14" s="356"/>
      <c r="BB14" s="350"/>
      <c r="BC14" s="351"/>
      <c r="BD14" s="354"/>
      <c r="BE14" s="626">
        <f>SUM(AG11:AG13)</f>
        <v>19.3</v>
      </c>
      <c r="BF14" s="354"/>
      <c r="BG14" s="622"/>
      <c r="BH14" s="355"/>
      <c r="BM14" s="623"/>
      <c r="BN14" s="333"/>
      <c r="BO14" s="333"/>
    </row>
    <row r="15" spans="1:71" ht="27" customHeight="1" thickTop="1" x14ac:dyDescent="0.25">
      <c r="A15" s="40"/>
      <c r="B15" s="50"/>
      <c r="C15" s="101" t="str">
        <f>PROPER(TEXT(D15,"JJJJ"))</f>
        <v>Lundi</v>
      </c>
      <c r="D15" s="102">
        <f>$D13+1</f>
        <v>43864</v>
      </c>
      <c r="E15" s="96"/>
      <c r="F15" s="421">
        <v>11.2</v>
      </c>
      <c r="G15" s="422"/>
      <c r="H15" s="423">
        <v>0.97847222222222197</v>
      </c>
      <c r="I15" s="422"/>
      <c r="J15" s="421">
        <v>11.2</v>
      </c>
      <c r="K15" s="422"/>
      <c r="L15" s="423">
        <v>0.97847222222222197</v>
      </c>
      <c r="M15" s="422"/>
      <c r="N15" s="421">
        <v>15.6</v>
      </c>
      <c r="O15" s="422"/>
      <c r="P15" s="423">
        <v>0.54722222222222205</v>
      </c>
      <c r="Q15" s="422"/>
      <c r="R15" s="94"/>
      <c r="S15" s="103"/>
      <c r="T15" s="99"/>
      <c r="U15" s="101" t="str">
        <f>$C15</f>
        <v>Lundi</v>
      </c>
      <c r="V15" s="102">
        <f>$D15</f>
        <v>43864</v>
      </c>
      <c r="W15" s="96"/>
      <c r="X15" s="108">
        <v>27.7</v>
      </c>
      <c r="Y15" s="96"/>
      <c r="Z15" s="105">
        <v>0.90972222222222199</v>
      </c>
      <c r="AA15" s="94"/>
      <c r="AB15" s="103"/>
      <c r="AC15" s="99"/>
      <c r="AD15" s="101" t="str">
        <f>$C15</f>
        <v>Lundi</v>
      </c>
      <c r="AE15" s="102">
        <f>$D15</f>
        <v>43864</v>
      </c>
      <c r="AF15" s="96"/>
      <c r="AG15" s="289">
        <v>0</v>
      </c>
      <c r="AH15" s="96"/>
      <c r="AI15" s="105">
        <v>0</v>
      </c>
      <c r="AJ15" s="96"/>
      <c r="AK15" s="105">
        <v>0</v>
      </c>
      <c r="AL15" s="96"/>
      <c r="AM15" s="105">
        <v>0</v>
      </c>
      <c r="AN15" s="96"/>
      <c r="AO15" s="105">
        <v>0</v>
      </c>
      <c r="AP15" s="96"/>
      <c r="AQ15" s="105">
        <v>0</v>
      </c>
      <c r="AR15" s="96"/>
      <c r="AS15" s="37"/>
      <c r="AT15" s="99"/>
      <c r="AU15" s="101" t="str">
        <f>$C15</f>
        <v>Lundi</v>
      </c>
      <c r="AV15" s="102">
        <f>$D15</f>
        <v>43864</v>
      </c>
      <c r="AW15" s="96"/>
      <c r="AX15" s="105">
        <v>0.32222222222222224</v>
      </c>
      <c r="AY15" s="96"/>
      <c r="AZ15" s="103"/>
      <c r="BA15" s="265"/>
      <c r="BB15" s="148">
        <f>D15</f>
        <v>43864</v>
      </c>
      <c r="BC15" s="149" t="str">
        <f>$C15</f>
        <v>Lundi</v>
      </c>
      <c r="BE15" s="626"/>
      <c r="BG15" s="622" t="str">
        <f>IF(AG15&gt;2,1,"0")</f>
        <v>0</v>
      </c>
      <c r="BH15" s="257"/>
      <c r="BI15" s="330" t="s">
        <v>143</v>
      </c>
      <c r="BJ15" s="494"/>
      <c r="BK15" s="496" t="s">
        <v>143</v>
      </c>
      <c r="BL15" s="494"/>
      <c r="BM15" s="623"/>
      <c r="BN15" s="333"/>
      <c r="BO15" s="333"/>
    </row>
    <row r="16" spans="1:71" ht="5.25" customHeight="1" x14ac:dyDescent="0.25">
      <c r="A16" s="40"/>
      <c r="B16" s="50"/>
      <c r="C16" s="95"/>
      <c r="D16" s="96"/>
      <c r="E16" s="96"/>
      <c r="F16" s="340"/>
      <c r="G16" s="422"/>
      <c r="H16" s="422"/>
      <c r="I16" s="422"/>
      <c r="J16" s="340"/>
      <c r="K16" s="422"/>
      <c r="L16" s="422"/>
      <c r="M16" s="422"/>
      <c r="N16" s="340"/>
      <c r="O16" s="422"/>
      <c r="P16" s="422"/>
      <c r="Q16" s="422"/>
      <c r="R16" s="94"/>
      <c r="S16" s="103"/>
      <c r="T16" s="99"/>
      <c r="U16" s="95"/>
      <c r="V16" s="96"/>
      <c r="W16" s="96"/>
      <c r="X16" s="96"/>
      <c r="Y16" s="96"/>
      <c r="Z16" s="97"/>
      <c r="AA16" s="94"/>
      <c r="AB16" s="103"/>
      <c r="AC16" s="99"/>
      <c r="AD16" s="95"/>
      <c r="AE16" s="96"/>
      <c r="AF16" s="96"/>
      <c r="AG16" s="290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37"/>
      <c r="AT16" s="99"/>
      <c r="AU16" s="95"/>
      <c r="AV16" s="96"/>
      <c r="AW16" s="96"/>
      <c r="AX16" s="97"/>
      <c r="AY16" s="96"/>
      <c r="AZ16" s="103"/>
      <c r="BA16" s="265"/>
      <c r="BB16" s="405"/>
      <c r="BC16" s="404"/>
      <c r="BE16" s="626"/>
      <c r="BG16" s="622"/>
      <c r="BH16" s="110"/>
      <c r="BI16" s="330"/>
      <c r="BJ16" s="219"/>
      <c r="BK16" s="496"/>
      <c r="BL16" s="497"/>
      <c r="BM16" s="623"/>
      <c r="BN16" s="333"/>
      <c r="BO16" s="333"/>
    </row>
    <row r="17" spans="1:67" ht="27" customHeight="1" x14ac:dyDescent="0.25">
      <c r="A17" s="40"/>
      <c r="B17" s="50"/>
      <c r="C17" s="101" t="str">
        <f>PROPER(TEXT(D17,"JJJJ"))</f>
        <v>Mardi</v>
      </c>
      <c r="D17" s="102">
        <f>$D15+1</f>
        <v>43865</v>
      </c>
      <c r="E17" s="96"/>
      <c r="F17" s="421">
        <v>6.2</v>
      </c>
      <c r="G17" s="422"/>
      <c r="H17" s="423">
        <v>0.90277777777777801</v>
      </c>
      <c r="I17" s="422"/>
      <c r="J17" s="421">
        <v>6.2</v>
      </c>
      <c r="K17" s="422"/>
      <c r="L17" s="423">
        <v>0.94791666666666696</v>
      </c>
      <c r="M17" s="422"/>
      <c r="N17" s="421">
        <v>12</v>
      </c>
      <c r="O17" s="422"/>
      <c r="P17" s="423">
        <v>0.594444444444444</v>
      </c>
      <c r="Q17" s="422"/>
      <c r="R17" s="94"/>
      <c r="S17" s="103"/>
      <c r="T17" s="99"/>
      <c r="U17" s="101" t="str">
        <f>$C17</f>
        <v>Mardi</v>
      </c>
      <c r="V17" s="102">
        <f>$D17</f>
        <v>43865</v>
      </c>
      <c r="W17" s="96"/>
      <c r="X17" s="108">
        <v>29.5</v>
      </c>
      <c r="Y17" s="96"/>
      <c r="Z17" s="105">
        <v>0.53958333333333297</v>
      </c>
      <c r="AA17" s="94"/>
      <c r="AB17" s="103"/>
      <c r="AC17" s="99"/>
      <c r="AD17" s="101" t="str">
        <f>$C17</f>
        <v>Mardi</v>
      </c>
      <c r="AE17" s="102">
        <f>$D17</f>
        <v>43865</v>
      </c>
      <c r="AF17" s="96"/>
      <c r="AG17" s="289">
        <v>1</v>
      </c>
      <c r="AH17" s="340"/>
      <c r="AI17" s="105">
        <v>6.9444444444444448E-2</v>
      </c>
      <c r="AJ17" s="340"/>
      <c r="AK17" s="105">
        <v>6.9444444444444448E-2</v>
      </c>
      <c r="AL17" s="340"/>
      <c r="AM17" s="105">
        <v>0</v>
      </c>
      <c r="AN17" s="340"/>
      <c r="AO17" s="105">
        <v>0</v>
      </c>
      <c r="AP17" s="340"/>
      <c r="AQ17" s="105">
        <v>0</v>
      </c>
      <c r="AR17" s="96"/>
      <c r="AS17" s="37"/>
      <c r="AT17" s="99"/>
      <c r="AU17" s="101" t="str">
        <f>$C17</f>
        <v>Mardi</v>
      </c>
      <c r="AV17" s="102">
        <f>$D17</f>
        <v>43865</v>
      </c>
      <c r="AW17" s="96"/>
      <c r="AX17" s="105">
        <v>0.3263888888888889</v>
      </c>
      <c r="AY17" s="96"/>
      <c r="AZ17" s="103"/>
      <c r="BA17" s="265"/>
      <c r="BB17" s="148">
        <f>D17</f>
        <v>43865</v>
      </c>
      <c r="BC17" s="149" t="str">
        <f>$C17</f>
        <v>Mardi</v>
      </c>
      <c r="BE17" s="626"/>
      <c r="BG17" s="622" t="str">
        <f>IF(AG17&gt;2,1,"0")</f>
        <v>0</v>
      </c>
      <c r="BH17" s="257"/>
      <c r="BI17" s="330" t="s">
        <v>144</v>
      </c>
      <c r="BJ17" s="494"/>
      <c r="BK17" s="496" t="s">
        <v>144</v>
      </c>
      <c r="BL17" s="494"/>
      <c r="BM17" s="623"/>
      <c r="BN17" s="333"/>
      <c r="BO17" s="333"/>
    </row>
    <row r="18" spans="1:67" s="496" customFormat="1" ht="5.25" customHeight="1" x14ac:dyDescent="0.25">
      <c r="A18" s="335"/>
      <c r="B18" s="337"/>
      <c r="C18" s="339"/>
      <c r="D18" s="340"/>
      <c r="E18" s="340"/>
      <c r="F18" s="422"/>
      <c r="G18" s="422"/>
      <c r="H18" s="422"/>
      <c r="I18" s="422"/>
      <c r="J18" s="422"/>
      <c r="K18" s="422"/>
      <c r="L18" s="422"/>
      <c r="M18" s="422"/>
      <c r="N18" s="422"/>
      <c r="O18" s="422"/>
      <c r="P18" s="422"/>
      <c r="Q18" s="422"/>
      <c r="R18" s="338"/>
      <c r="S18" s="345"/>
      <c r="T18" s="343"/>
      <c r="U18" s="339"/>
      <c r="V18" s="340"/>
      <c r="W18" s="340"/>
      <c r="X18" s="340"/>
      <c r="Y18" s="340"/>
      <c r="Z18" s="341"/>
      <c r="AA18" s="338"/>
      <c r="AB18" s="345"/>
      <c r="AC18" s="343"/>
      <c r="AD18" s="339"/>
      <c r="AE18" s="340"/>
      <c r="AF18" s="340"/>
      <c r="AG18" s="359"/>
      <c r="AH18" s="340"/>
      <c r="AI18" s="340"/>
      <c r="AJ18" s="340"/>
      <c r="AK18" s="340"/>
      <c r="AL18" s="340"/>
      <c r="AM18" s="340"/>
      <c r="AN18" s="340"/>
      <c r="AO18" s="340"/>
      <c r="AP18" s="340"/>
      <c r="AQ18" s="340"/>
      <c r="AR18" s="340"/>
      <c r="AS18" s="334"/>
      <c r="AT18" s="343"/>
      <c r="AU18" s="339"/>
      <c r="AV18" s="340"/>
      <c r="AW18" s="340"/>
      <c r="AX18" s="341"/>
      <c r="AY18" s="340"/>
      <c r="AZ18" s="345"/>
      <c r="BA18" s="357"/>
      <c r="BB18" s="352"/>
      <c r="BC18" s="353"/>
      <c r="BD18" s="354"/>
      <c r="BE18" s="626"/>
      <c r="BF18" s="354"/>
      <c r="BG18" s="622"/>
      <c r="BH18" s="355"/>
      <c r="BJ18" s="494"/>
      <c r="BL18" s="494"/>
      <c r="BM18" s="623"/>
      <c r="BN18" s="333"/>
      <c r="BO18" s="333"/>
    </row>
    <row r="19" spans="1:67" s="246" customFormat="1" ht="27" customHeight="1" x14ac:dyDescent="0.25">
      <c r="A19" s="40"/>
      <c r="B19" s="50"/>
      <c r="C19" s="101" t="str">
        <f>PROPER(TEXT(D19,"JJJJ"))</f>
        <v>Mercredi</v>
      </c>
      <c r="D19" s="102">
        <f>$D17+1</f>
        <v>43866</v>
      </c>
      <c r="E19" s="96"/>
      <c r="F19" s="421">
        <v>3.4</v>
      </c>
      <c r="G19" s="422"/>
      <c r="H19" s="423">
        <v>0.99305555555555602</v>
      </c>
      <c r="I19" s="422"/>
      <c r="J19" s="421">
        <v>4.5999999999999996</v>
      </c>
      <c r="K19" s="422"/>
      <c r="L19" s="423">
        <v>0.99722222222222201</v>
      </c>
      <c r="M19" s="422"/>
      <c r="N19" s="421">
        <v>12</v>
      </c>
      <c r="O19" s="422"/>
      <c r="P19" s="423">
        <v>0.58888888888888902</v>
      </c>
      <c r="Q19" s="422"/>
      <c r="R19" s="94"/>
      <c r="S19" s="103"/>
      <c r="T19" s="99"/>
      <c r="U19" s="101" t="str">
        <f>$C19</f>
        <v>Mercredi</v>
      </c>
      <c r="V19" s="102">
        <f>$D19</f>
        <v>43866</v>
      </c>
      <c r="W19" s="96"/>
      <c r="X19" s="108">
        <v>13</v>
      </c>
      <c r="Y19" s="96"/>
      <c r="Z19" s="105">
        <v>0.58194444444444404</v>
      </c>
      <c r="AA19" s="94"/>
      <c r="AB19" s="103"/>
      <c r="AC19" s="99"/>
      <c r="AD19" s="101" t="str">
        <f>$C19</f>
        <v>Mercredi</v>
      </c>
      <c r="AE19" s="102">
        <f>$D19</f>
        <v>43866</v>
      </c>
      <c r="AF19" s="96"/>
      <c r="AG19" s="289">
        <v>0</v>
      </c>
      <c r="AH19" s="340"/>
      <c r="AI19" s="105">
        <v>0</v>
      </c>
      <c r="AJ19" s="340"/>
      <c r="AK19" s="105">
        <v>0</v>
      </c>
      <c r="AL19" s="340"/>
      <c r="AM19" s="105">
        <v>0</v>
      </c>
      <c r="AN19" s="340"/>
      <c r="AO19" s="105">
        <v>0</v>
      </c>
      <c r="AP19" s="340"/>
      <c r="AQ19" s="105">
        <v>0</v>
      </c>
      <c r="AR19" s="96"/>
      <c r="AS19" s="37"/>
      <c r="AT19" s="99"/>
      <c r="AU19" s="101" t="str">
        <f>$C19</f>
        <v>Mercredi</v>
      </c>
      <c r="AV19" s="102">
        <f>$D19</f>
        <v>43866</v>
      </c>
      <c r="AW19" s="96"/>
      <c r="AX19" s="105">
        <v>0.33055555555555555</v>
      </c>
      <c r="AY19" s="96"/>
      <c r="AZ19" s="103"/>
      <c r="BA19" s="265"/>
      <c r="BB19" s="148">
        <f>D19</f>
        <v>43866</v>
      </c>
      <c r="BC19" s="149" t="str">
        <f>$C19</f>
        <v>Mercredi</v>
      </c>
      <c r="BD19" s="244"/>
      <c r="BE19" s="626"/>
      <c r="BF19" s="354"/>
      <c r="BG19" s="622" t="str">
        <f>IF(AG19&gt;2,1,"0")</f>
        <v>0</v>
      </c>
      <c r="BH19" s="257"/>
      <c r="BI19" s="330" t="s">
        <v>145</v>
      </c>
      <c r="BJ19" s="494"/>
      <c r="BK19" s="496" t="s">
        <v>145</v>
      </c>
      <c r="BL19" s="494"/>
      <c r="BM19" s="623"/>
      <c r="BN19" s="333"/>
      <c r="BO19" s="333"/>
    </row>
    <row r="20" spans="1:67" s="330" customFormat="1" ht="5.25" customHeight="1" x14ac:dyDescent="0.25">
      <c r="A20" s="335"/>
      <c r="B20" s="337"/>
      <c r="C20" s="339"/>
      <c r="D20" s="340"/>
      <c r="E20" s="340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338"/>
      <c r="S20" s="345"/>
      <c r="T20" s="343"/>
      <c r="U20" s="339"/>
      <c r="V20" s="340"/>
      <c r="W20" s="340"/>
      <c r="X20" s="340"/>
      <c r="Y20" s="340"/>
      <c r="Z20" s="341"/>
      <c r="AA20" s="338"/>
      <c r="AB20" s="345"/>
      <c r="AC20" s="343"/>
      <c r="AD20" s="339"/>
      <c r="AE20" s="340"/>
      <c r="AF20" s="340"/>
      <c r="AG20" s="359"/>
      <c r="AH20" s="340"/>
      <c r="AI20" s="340"/>
      <c r="AJ20" s="340"/>
      <c r="AK20" s="340"/>
      <c r="AL20" s="340"/>
      <c r="AM20" s="340"/>
      <c r="AN20" s="340"/>
      <c r="AO20" s="340"/>
      <c r="AP20" s="340"/>
      <c r="AQ20" s="340"/>
      <c r="AR20" s="340"/>
      <c r="AS20" s="334"/>
      <c r="AT20" s="343"/>
      <c r="AU20" s="339"/>
      <c r="AV20" s="340"/>
      <c r="AW20" s="340"/>
      <c r="AX20" s="341"/>
      <c r="AY20" s="340"/>
      <c r="AZ20" s="345"/>
      <c r="BA20" s="357"/>
      <c r="BB20" s="352"/>
      <c r="BC20" s="353"/>
      <c r="BD20" s="354"/>
      <c r="BE20" s="626"/>
      <c r="BF20" s="354"/>
      <c r="BG20" s="622"/>
      <c r="BH20" s="355"/>
      <c r="BJ20" s="494"/>
      <c r="BK20" s="496"/>
      <c r="BL20" s="494"/>
      <c r="BM20" s="623"/>
      <c r="BN20" s="333"/>
      <c r="BO20" s="333"/>
    </row>
    <row r="21" spans="1:67" s="330" customFormat="1" ht="27" customHeight="1" x14ac:dyDescent="0.25">
      <c r="A21" s="335"/>
      <c r="B21" s="337"/>
      <c r="C21" s="101" t="str">
        <f>PROPER(TEXT(D21,"JJJJ"))</f>
        <v>Jeudi</v>
      </c>
      <c r="D21" s="102">
        <f>$D19+1</f>
        <v>43867</v>
      </c>
      <c r="E21" s="340"/>
      <c r="F21" s="421">
        <v>-0.4</v>
      </c>
      <c r="G21" s="422"/>
      <c r="H21" s="423">
        <v>0.35</v>
      </c>
      <c r="I21" s="422"/>
      <c r="J21" s="421">
        <v>1.6</v>
      </c>
      <c r="K21" s="422"/>
      <c r="L21" s="423">
        <v>0.33888888888888902</v>
      </c>
      <c r="M21" s="422"/>
      <c r="N21" s="421">
        <v>11.1</v>
      </c>
      <c r="O21" s="422"/>
      <c r="P21" s="423">
        <v>0.61597222222222203</v>
      </c>
      <c r="Q21" s="422"/>
      <c r="R21" s="338"/>
      <c r="S21" s="345"/>
      <c r="T21" s="343"/>
      <c r="U21" s="101" t="str">
        <f>$C21</f>
        <v>Jeudi</v>
      </c>
      <c r="V21" s="102">
        <f>$D21</f>
        <v>43867</v>
      </c>
      <c r="W21" s="340"/>
      <c r="X21" s="108">
        <v>22</v>
      </c>
      <c r="Y21" s="340"/>
      <c r="Z21" s="105">
        <v>0.59375</v>
      </c>
      <c r="AA21" s="338"/>
      <c r="AB21" s="345"/>
      <c r="AC21" s="343"/>
      <c r="AD21" s="101" t="str">
        <f>$C21</f>
        <v>Jeudi</v>
      </c>
      <c r="AE21" s="102">
        <f>$D21</f>
        <v>43867</v>
      </c>
      <c r="AF21" s="340"/>
      <c r="AG21" s="289">
        <v>0</v>
      </c>
      <c r="AH21" s="340"/>
      <c r="AI21" s="105">
        <v>0</v>
      </c>
      <c r="AJ21" s="340"/>
      <c r="AK21" s="105">
        <v>0</v>
      </c>
      <c r="AL21" s="340"/>
      <c r="AM21" s="105">
        <v>0</v>
      </c>
      <c r="AN21" s="340"/>
      <c r="AO21" s="105">
        <v>0</v>
      </c>
      <c r="AP21" s="340"/>
      <c r="AQ21" s="105">
        <v>0</v>
      </c>
      <c r="AR21" s="340"/>
      <c r="AS21" s="334"/>
      <c r="AT21" s="343"/>
      <c r="AU21" s="101" t="str">
        <f>$C21</f>
        <v>Jeudi</v>
      </c>
      <c r="AV21" s="102">
        <f>$D21</f>
        <v>43867</v>
      </c>
      <c r="AW21" s="340"/>
      <c r="AX21" s="105">
        <v>0.36458333333333331</v>
      </c>
      <c r="AY21" s="340"/>
      <c r="AZ21" s="345"/>
      <c r="BA21" s="357"/>
      <c r="BB21" s="148">
        <f>D21</f>
        <v>43867</v>
      </c>
      <c r="BC21" s="149" t="str">
        <f>$C21</f>
        <v>Jeudi</v>
      </c>
      <c r="BD21" s="354"/>
      <c r="BE21" s="626"/>
      <c r="BF21" s="354"/>
      <c r="BG21" s="622" t="str">
        <f>IF(AG21&gt;2,1,"0")</f>
        <v>0</v>
      </c>
      <c r="BH21" s="355"/>
      <c r="BI21" s="496" t="s">
        <v>146</v>
      </c>
      <c r="BJ21" s="494"/>
      <c r="BK21" s="496" t="s">
        <v>146</v>
      </c>
      <c r="BL21" s="494"/>
      <c r="BM21" s="623"/>
      <c r="BN21" s="333"/>
      <c r="BO21" s="333"/>
    </row>
    <row r="22" spans="1:67" s="330" customFormat="1" ht="5.25" customHeight="1" x14ac:dyDescent="0.25">
      <c r="A22" s="598">
        <v>0.36736111111111108</v>
      </c>
      <c r="B22" s="337"/>
      <c r="C22" s="599">
        <v>0.7319444444444444</v>
      </c>
      <c r="D22" s="340"/>
      <c r="E22" s="340"/>
      <c r="F22" s="340"/>
      <c r="G22" s="422"/>
      <c r="H22" s="422"/>
      <c r="I22" s="422"/>
      <c r="J22" s="340"/>
      <c r="K22" s="422"/>
      <c r="L22" s="422"/>
      <c r="M22" s="422"/>
      <c r="N22" s="340"/>
      <c r="O22" s="422"/>
      <c r="P22" s="422"/>
      <c r="Q22" s="422"/>
      <c r="R22" s="338"/>
      <c r="S22" s="345"/>
      <c r="T22" s="343"/>
      <c r="U22" s="339"/>
      <c r="V22" s="340"/>
      <c r="W22" s="340"/>
      <c r="X22" s="340"/>
      <c r="Y22" s="340"/>
      <c r="Z22" s="341"/>
      <c r="AA22" s="338"/>
      <c r="AB22" s="345"/>
      <c r="AC22" s="343"/>
      <c r="AD22" s="339"/>
      <c r="AE22" s="340"/>
      <c r="AF22" s="340"/>
      <c r="AG22" s="359"/>
      <c r="AH22" s="340"/>
      <c r="AI22" s="340"/>
      <c r="AJ22" s="340"/>
      <c r="AK22" s="340"/>
      <c r="AL22" s="340"/>
      <c r="AM22" s="340"/>
      <c r="AN22" s="340"/>
      <c r="AO22" s="340"/>
      <c r="AP22" s="340"/>
      <c r="AQ22" s="340"/>
      <c r="AR22" s="340"/>
      <c r="AS22" s="334"/>
      <c r="AT22" s="343"/>
      <c r="AU22" s="339"/>
      <c r="AV22" s="340"/>
      <c r="AW22" s="340"/>
      <c r="AX22" s="341"/>
      <c r="AY22" s="340"/>
      <c r="AZ22" s="345"/>
      <c r="BA22" s="357"/>
      <c r="BB22" s="352"/>
      <c r="BC22" s="353"/>
      <c r="BD22" s="354"/>
      <c r="BE22" s="626"/>
      <c r="BF22" s="354"/>
      <c r="BG22" s="622"/>
      <c r="BH22" s="355"/>
      <c r="BJ22" s="494"/>
      <c r="BK22" s="496"/>
      <c r="BL22" s="494"/>
      <c r="BM22" s="623"/>
      <c r="BN22" s="333"/>
      <c r="BO22" s="333"/>
    </row>
    <row r="23" spans="1:67" s="330" customFormat="1" ht="27" customHeight="1" x14ac:dyDescent="0.25">
      <c r="A23" s="335"/>
      <c r="B23" s="337"/>
      <c r="C23" s="101" t="str">
        <f>PROPER(TEXT(D23,"JJJJ"))</f>
        <v>Vendredi</v>
      </c>
      <c r="D23" s="102">
        <f>$D21+1</f>
        <v>43868</v>
      </c>
      <c r="E23" s="340"/>
      <c r="F23" s="421">
        <v>2.2000000000000002</v>
      </c>
      <c r="G23" s="422"/>
      <c r="H23" s="423">
        <v>3.4722222222222199E-3</v>
      </c>
      <c r="I23" s="422"/>
      <c r="J23" s="421">
        <v>2.4</v>
      </c>
      <c r="K23" s="422"/>
      <c r="L23" s="423">
        <v>9.0277777777777804E-2</v>
      </c>
      <c r="M23" s="422"/>
      <c r="N23" s="421">
        <v>12.5</v>
      </c>
      <c r="O23" s="422"/>
      <c r="P23" s="423">
        <v>0.52986111111111101</v>
      </c>
      <c r="Q23" s="422"/>
      <c r="R23" s="338"/>
      <c r="S23" s="345"/>
      <c r="T23" s="343"/>
      <c r="U23" s="101" t="str">
        <f>$C23</f>
        <v>Vendredi</v>
      </c>
      <c r="V23" s="102">
        <f>$D23</f>
        <v>43868</v>
      </c>
      <c r="W23" s="340"/>
      <c r="X23" s="108">
        <v>13</v>
      </c>
      <c r="Y23" s="340"/>
      <c r="Z23" s="105">
        <v>0.50763888888888897</v>
      </c>
      <c r="AA23" s="338"/>
      <c r="AB23" s="345"/>
      <c r="AC23" s="343"/>
      <c r="AD23" s="101" t="str">
        <f>$C23</f>
        <v>Vendredi</v>
      </c>
      <c r="AE23" s="102">
        <f>$D23</f>
        <v>43868</v>
      </c>
      <c r="AF23" s="340"/>
      <c r="AG23" s="289">
        <v>0</v>
      </c>
      <c r="AH23" s="340"/>
      <c r="AI23" s="105">
        <v>0</v>
      </c>
      <c r="AJ23" s="340"/>
      <c r="AK23" s="105">
        <v>0</v>
      </c>
      <c r="AL23" s="340"/>
      <c r="AM23" s="105">
        <v>0</v>
      </c>
      <c r="AN23" s="340"/>
      <c r="AO23" s="105">
        <v>0</v>
      </c>
      <c r="AP23" s="340"/>
      <c r="AQ23" s="105">
        <v>0</v>
      </c>
      <c r="AR23" s="340"/>
      <c r="AS23" s="334"/>
      <c r="AT23" s="343"/>
      <c r="AU23" s="101" t="str">
        <f>$C23</f>
        <v>Vendredi</v>
      </c>
      <c r="AV23" s="102">
        <f>$D23</f>
        <v>43868</v>
      </c>
      <c r="AW23" s="340"/>
      <c r="AX23" s="105">
        <v>0.21666666666666667</v>
      </c>
      <c r="AY23" s="340"/>
      <c r="AZ23" s="345"/>
      <c r="BA23" s="357"/>
      <c r="BB23" s="148">
        <f>D23</f>
        <v>43868</v>
      </c>
      <c r="BC23" s="149" t="str">
        <f>$C23</f>
        <v>Vendredi</v>
      </c>
      <c r="BD23" s="354"/>
      <c r="BE23" s="626"/>
      <c r="BF23" s="354"/>
      <c r="BG23" s="622" t="str">
        <f>IF(AG23&gt;2,1,"0")</f>
        <v>0</v>
      </c>
      <c r="BH23" s="355"/>
      <c r="BI23" s="330" t="s">
        <v>147</v>
      </c>
      <c r="BJ23" s="494"/>
      <c r="BK23" s="496" t="s">
        <v>147</v>
      </c>
      <c r="BL23" s="494"/>
      <c r="BM23" s="623"/>
      <c r="BN23" s="333"/>
      <c r="BO23" s="333"/>
    </row>
    <row r="24" spans="1:67" s="330" customFormat="1" ht="5.25" customHeight="1" x14ac:dyDescent="0.25">
      <c r="A24" s="335"/>
      <c r="B24" s="337"/>
      <c r="C24" s="339"/>
      <c r="D24" s="340"/>
      <c r="E24" s="340"/>
      <c r="F24" s="340"/>
      <c r="G24" s="422"/>
      <c r="H24" s="422"/>
      <c r="I24" s="422"/>
      <c r="J24" s="340"/>
      <c r="K24" s="422"/>
      <c r="L24" s="422"/>
      <c r="M24" s="422"/>
      <c r="N24" s="340"/>
      <c r="O24" s="422"/>
      <c r="P24" s="422"/>
      <c r="Q24" s="422"/>
      <c r="R24" s="338"/>
      <c r="S24" s="345"/>
      <c r="T24" s="343"/>
      <c r="U24" s="339"/>
      <c r="V24" s="340"/>
      <c r="W24" s="340"/>
      <c r="X24" s="340"/>
      <c r="Y24" s="340"/>
      <c r="Z24" s="341"/>
      <c r="AA24" s="338"/>
      <c r="AB24" s="345"/>
      <c r="AC24" s="343"/>
      <c r="AD24" s="339"/>
      <c r="AE24" s="340"/>
      <c r="AF24" s="340"/>
      <c r="AG24" s="359"/>
      <c r="AH24" s="340"/>
      <c r="AI24" s="340"/>
      <c r="AJ24" s="340"/>
      <c r="AK24" s="340"/>
      <c r="AL24" s="340"/>
      <c r="AM24" s="340"/>
      <c r="AN24" s="340"/>
      <c r="AO24" s="340"/>
      <c r="AP24" s="340"/>
      <c r="AQ24" s="340"/>
      <c r="AR24" s="340"/>
      <c r="AS24" s="334"/>
      <c r="AT24" s="343"/>
      <c r="AU24" s="339"/>
      <c r="AV24" s="340"/>
      <c r="AW24" s="340"/>
      <c r="AX24" s="341"/>
      <c r="AY24" s="340"/>
      <c r="AZ24" s="345"/>
      <c r="BA24" s="357"/>
      <c r="BB24" s="352"/>
      <c r="BC24" s="353"/>
      <c r="BD24" s="354"/>
      <c r="BE24" s="626"/>
      <c r="BF24" s="354"/>
      <c r="BG24" s="622"/>
      <c r="BH24" s="355"/>
      <c r="BJ24" s="494"/>
      <c r="BK24" s="496"/>
      <c r="BL24" s="494"/>
      <c r="BM24" s="623"/>
      <c r="BN24" s="333"/>
      <c r="BO24" s="333"/>
    </row>
    <row r="25" spans="1:67" s="330" customFormat="1" ht="27" customHeight="1" x14ac:dyDescent="0.25">
      <c r="A25" s="335"/>
      <c r="B25" s="337"/>
      <c r="C25" s="101" t="str">
        <f>PROPER(TEXT(D25,"JJJJ"))</f>
        <v>Samedi</v>
      </c>
      <c r="D25" s="102">
        <f>$D23+1</f>
        <v>43869</v>
      </c>
      <c r="E25" s="340"/>
      <c r="F25" s="421">
        <v>6.6</v>
      </c>
      <c r="G25" s="422"/>
      <c r="H25" s="423">
        <v>0.86458333333333304</v>
      </c>
      <c r="I25" s="422"/>
      <c r="J25" s="421">
        <v>6.6</v>
      </c>
      <c r="K25" s="422"/>
      <c r="L25" s="423">
        <v>0.86458333333333304</v>
      </c>
      <c r="M25" s="422"/>
      <c r="N25" s="421">
        <v>11.3</v>
      </c>
      <c r="O25" s="422"/>
      <c r="P25" s="423">
        <v>0.69930555555555596</v>
      </c>
      <c r="Q25" s="422"/>
      <c r="R25" s="338"/>
      <c r="S25" s="345"/>
      <c r="T25" s="343"/>
      <c r="U25" s="101" t="str">
        <f>$C25</f>
        <v>Samedi</v>
      </c>
      <c r="V25" s="102">
        <f>$D25</f>
        <v>43869</v>
      </c>
      <c r="W25" s="340"/>
      <c r="X25" s="108">
        <v>13</v>
      </c>
      <c r="Y25" s="340"/>
      <c r="Z25" s="105">
        <v>0.469444444444444</v>
      </c>
      <c r="AA25" s="338"/>
      <c r="AB25" s="345"/>
      <c r="AC25" s="343"/>
      <c r="AD25" s="101" t="str">
        <f>$C25</f>
        <v>Samedi</v>
      </c>
      <c r="AE25" s="102">
        <f>$D25</f>
        <v>43869</v>
      </c>
      <c r="AF25" s="340"/>
      <c r="AG25" s="289">
        <v>5.6</v>
      </c>
      <c r="AH25" s="340"/>
      <c r="AI25" s="105">
        <v>0.1701388888888889</v>
      </c>
      <c r="AJ25" s="340"/>
      <c r="AK25" s="105">
        <v>0</v>
      </c>
      <c r="AL25" s="340"/>
      <c r="AM25" s="105">
        <v>0.11041666666666666</v>
      </c>
      <c r="AN25" s="340"/>
      <c r="AO25" s="105">
        <v>5.9722222222222225E-2</v>
      </c>
      <c r="AP25" s="340"/>
      <c r="AQ25" s="105">
        <v>0</v>
      </c>
      <c r="AR25" s="340"/>
      <c r="AS25" s="334"/>
      <c r="AT25" s="343"/>
      <c r="AU25" s="101" t="str">
        <f>$C25</f>
        <v>Samedi</v>
      </c>
      <c r="AV25" s="102">
        <f>$D25</f>
        <v>43869</v>
      </c>
      <c r="AW25" s="340"/>
      <c r="AX25" s="105">
        <v>6.9444444444444448E-2</v>
      </c>
      <c r="AY25" s="340"/>
      <c r="AZ25" s="345"/>
      <c r="BA25" s="357"/>
      <c r="BB25" s="148">
        <f>D25</f>
        <v>43869</v>
      </c>
      <c r="BC25" s="149" t="str">
        <f>$C25</f>
        <v>Samedi</v>
      </c>
      <c r="BD25" s="354"/>
      <c r="BE25" s="626"/>
      <c r="BF25" s="354"/>
      <c r="BG25" s="622">
        <f>IF(AG25&gt;2,1,"0")</f>
        <v>1</v>
      </c>
      <c r="BH25" s="355"/>
      <c r="BI25" s="330" t="s">
        <v>148</v>
      </c>
      <c r="BJ25" s="494"/>
      <c r="BK25" s="496" t="s">
        <v>148</v>
      </c>
      <c r="BL25" s="494"/>
      <c r="BM25" s="623"/>
      <c r="BN25" s="333"/>
      <c r="BO25" s="333"/>
    </row>
    <row r="26" spans="1:67" s="330" customFormat="1" ht="5.25" customHeight="1" x14ac:dyDescent="0.25">
      <c r="A26" s="335"/>
      <c r="B26" s="337"/>
      <c r="C26" s="339"/>
      <c r="D26" s="340"/>
      <c r="E26" s="340"/>
      <c r="F26" s="340"/>
      <c r="G26" s="422"/>
      <c r="H26" s="422"/>
      <c r="I26" s="422"/>
      <c r="J26" s="340"/>
      <c r="K26" s="422"/>
      <c r="L26" s="422"/>
      <c r="M26" s="422"/>
      <c r="N26" s="340"/>
      <c r="O26" s="422"/>
      <c r="P26" s="422"/>
      <c r="Q26" s="422"/>
      <c r="R26" s="338"/>
      <c r="S26" s="345"/>
      <c r="T26" s="343"/>
      <c r="U26" s="339"/>
      <c r="V26" s="340"/>
      <c r="W26" s="340"/>
      <c r="X26" s="340"/>
      <c r="Y26" s="340"/>
      <c r="Z26" s="341"/>
      <c r="AA26" s="338"/>
      <c r="AB26" s="345"/>
      <c r="AC26" s="343"/>
      <c r="AD26" s="339"/>
      <c r="AE26" s="340"/>
      <c r="AF26" s="340"/>
      <c r="AG26" s="359"/>
      <c r="AH26" s="340"/>
      <c r="AI26" s="340"/>
      <c r="AJ26" s="340"/>
      <c r="AK26" s="340"/>
      <c r="AL26" s="340"/>
      <c r="AM26" s="340"/>
      <c r="AN26" s="340"/>
      <c r="AO26" s="340"/>
      <c r="AP26" s="340"/>
      <c r="AQ26" s="340"/>
      <c r="AR26" s="340"/>
      <c r="AS26" s="334"/>
      <c r="AT26" s="343"/>
      <c r="AU26" s="339"/>
      <c r="AV26" s="340"/>
      <c r="AW26" s="340"/>
      <c r="AX26" s="341"/>
      <c r="AY26" s="340"/>
      <c r="AZ26" s="345"/>
      <c r="BA26" s="357"/>
      <c r="BB26" s="348"/>
      <c r="BC26" s="349"/>
      <c r="BD26" s="354"/>
      <c r="BE26" s="626"/>
      <c r="BF26" s="354"/>
      <c r="BG26" s="622"/>
      <c r="BH26" s="347"/>
      <c r="BJ26" s="494"/>
      <c r="BK26" s="496"/>
      <c r="BL26" s="494"/>
      <c r="BM26" s="623"/>
      <c r="BN26" s="333"/>
      <c r="BO26" s="333"/>
    </row>
    <row r="27" spans="1:67" s="330" customFormat="1" ht="27" customHeight="1" thickBot="1" x14ac:dyDescent="0.3">
      <c r="A27" s="335"/>
      <c r="B27" s="337"/>
      <c r="C27" s="101" t="str">
        <f>PROPER(TEXT(D27,"JJJJ"))</f>
        <v>Dimanche</v>
      </c>
      <c r="D27" s="102">
        <f>$D25+1</f>
        <v>43870</v>
      </c>
      <c r="E27" s="340"/>
      <c r="F27" s="421">
        <v>8.9</v>
      </c>
      <c r="G27" s="422"/>
      <c r="H27" s="423">
        <v>1.52777777777778E-2</v>
      </c>
      <c r="I27" s="422"/>
      <c r="J27" s="421">
        <v>9.1</v>
      </c>
      <c r="K27" s="422"/>
      <c r="L27" s="423">
        <v>3.8888888888888903E-2</v>
      </c>
      <c r="M27" s="422"/>
      <c r="N27" s="421">
        <v>13.9</v>
      </c>
      <c r="O27" s="422"/>
      <c r="P27" s="423">
        <v>0.62708333333333299</v>
      </c>
      <c r="Q27" s="422"/>
      <c r="R27" s="338"/>
      <c r="S27" s="345"/>
      <c r="T27" s="343"/>
      <c r="U27" s="101" t="str">
        <f>$C27</f>
        <v>Dimanche</v>
      </c>
      <c r="V27" s="102">
        <f>$D27</f>
        <v>43870</v>
      </c>
      <c r="W27" s="340"/>
      <c r="X27" s="108">
        <v>40.4</v>
      </c>
      <c r="Y27" s="340"/>
      <c r="Z27" s="105">
        <v>0.64930555555555602</v>
      </c>
      <c r="AA27" s="338"/>
      <c r="AB27" s="345"/>
      <c r="AC27" s="343"/>
      <c r="AD27" s="101" t="str">
        <f>$C27</f>
        <v>Dimanche</v>
      </c>
      <c r="AE27" s="102">
        <f>$D27</f>
        <v>43870</v>
      </c>
      <c r="AF27" s="340"/>
      <c r="AG27" s="289">
        <v>2.8</v>
      </c>
      <c r="AH27" s="340"/>
      <c r="AI27" s="105">
        <v>0.22291666666666668</v>
      </c>
      <c r="AJ27" s="340"/>
      <c r="AK27" s="105">
        <v>3.888888888888889E-2</v>
      </c>
      <c r="AL27" s="340"/>
      <c r="AM27" s="105">
        <v>0</v>
      </c>
      <c r="AN27" s="340"/>
      <c r="AO27" s="105">
        <v>4.9305555555555554E-2</v>
      </c>
      <c r="AP27" s="340"/>
      <c r="AQ27" s="105">
        <v>0.13472222222222222</v>
      </c>
      <c r="AR27" s="340"/>
      <c r="AS27" s="334"/>
      <c r="AT27" s="343"/>
      <c r="AU27" s="101" t="str">
        <f>$C27</f>
        <v>Dimanche</v>
      </c>
      <c r="AV27" s="102">
        <f>$D27</f>
        <v>43870</v>
      </c>
      <c r="AW27" s="340"/>
      <c r="AX27" s="105">
        <v>0</v>
      </c>
      <c r="AY27" s="340"/>
      <c r="AZ27" s="345"/>
      <c r="BA27" s="357"/>
      <c r="BB27" s="148">
        <f>D27</f>
        <v>43870</v>
      </c>
      <c r="BC27" s="149" t="str">
        <f>$C27</f>
        <v>Dimanche</v>
      </c>
      <c r="BD27" s="354"/>
      <c r="BE27" s="626"/>
      <c r="BF27" s="354"/>
      <c r="BG27" s="622">
        <f>IF(AG27&gt;2,1,"0")</f>
        <v>1</v>
      </c>
      <c r="BH27" s="355"/>
      <c r="BI27" s="330" t="s">
        <v>149</v>
      </c>
      <c r="BJ27" s="494"/>
      <c r="BK27" s="496" t="s">
        <v>149</v>
      </c>
      <c r="BL27" s="494"/>
      <c r="BM27" s="623"/>
      <c r="BN27" s="333"/>
      <c r="BO27" s="333"/>
    </row>
    <row r="28" spans="1:67" s="330" customFormat="1" ht="27" customHeight="1" thickTop="1" thickBot="1" x14ac:dyDescent="0.3">
      <c r="A28" s="336"/>
      <c r="B28" s="337"/>
      <c r="C28" s="339"/>
      <c r="D28" s="340"/>
      <c r="E28" s="340"/>
      <c r="F28" s="422"/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338"/>
      <c r="S28" s="342"/>
      <c r="T28" s="343"/>
      <c r="U28" s="339"/>
      <c r="V28" s="340"/>
      <c r="W28" s="340"/>
      <c r="X28" s="340"/>
      <c r="Y28" s="340"/>
      <c r="Z28" s="341"/>
      <c r="AA28" s="338"/>
      <c r="AB28" s="342"/>
      <c r="AC28" s="343"/>
      <c r="AD28" s="339"/>
      <c r="AE28" s="340"/>
      <c r="AF28" s="340"/>
      <c r="AG28" s="359"/>
      <c r="AH28" s="340"/>
      <c r="AI28" s="341"/>
      <c r="AJ28" s="340"/>
      <c r="AK28" s="341"/>
      <c r="AL28" s="340"/>
      <c r="AM28" s="341"/>
      <c r="AN28" s="340"/>
      <c r="AO28" s="341"/>
      <c r="AP28" s="340"/>
      <c r="AQ28" s="341"/>
      <c r="AR28" s="340"/>
      <c r="AS28" s="334"/>
      <c r="AT28" s="343"/>
      <c r="AU28" s="339"/>
      <c r="AV28" s="340"/>
      <c r="AW28" s="340"/>
      <c r="AX28" s="341"/>
      <c r="AY28" s="340"/>
      <c r="AZ28" s="344"/>
      <c r="BA28" s="356"/>
      <c r="BB28" s="350"/>
      <c r="BC28" s="351"/>
      <c r="BD28" s="354"/>
      <c r="BE28" s="626">
        <f>SUM(AG15:AG27)</f>
        <v>9.3999999999999986</v>
      </c>
      <c r="BF28" s="354"/>
      <c r="BG28" s="622" t="str">
        <f>IF(AG28&gt;2,1,"0")</f>
        <v>0</v>
      </c>
      <c r="BH28" s="355"/>
      <c r="BI28" s="330" t="s">
        <v>150</v>
      </c>
      <c r="BJ28" s="494"/>
      <c r="BK28" s="496" t="s">
        <v>150</v>
      </c>
      <c r="BL28" s="494"/>
      <c r="BM28" s="623"/>
      <c r="BN28" s="333"/>
      <c r="BO28" s="333"/>
    </row>
    <row r="29" spans="1:67" s="330" customFormat="1" ht="27" customHeight="1" thickTop="1" x14ac:dyDescent="0.25">
      <c r="A29" s="335"/>
      <c r="B29" s="337"/>
      <c r="C29" s="101" t="str">
        <f>PROPER(TEXT(D29,"JJJJ"))</f>
        <v>Lundi</v>
      </c>
      <c r="D29" s="102">
        <f>$D27+1</f>
        <v>43871</v>
      </c>
      <c r="E29" s="340"/>
      <c r="F29" s="421">
        <v>10.7</v>
      </c>
      <c r="G29" s="422"/>
      <c r="H29" s="423">
        <v>0.41597222222222202</v>
      </c>
      <c r="I29" s="422"/>
      <c r="J29" s="421">
        <v>10.7</v>
      </c>
      <c r="K29" s="422"/>
      <c r="L29" s="423">
        <v>0.41597222222222202</v>
      </c>
      <c r="M29" s="422"/>
      <c r="N29" s="421">
        <v>13.8</v>
      </c>
      <c r="O29" s="422"/>
      <c r="P29" s="423">
        <v>0.52569444444444402</v>
      </c>
      <c r="Q29" s="422"/>
      <c r="R29" s="338"/>
      <c r="S29" s="345"/>
      <c r="T29" s="343"/>
      <c r="U29" s="101" t="str">
        <f>$C29</f>
        <v>Lundi</v>
      </c>
      <c r="V29" s="102">
        <f>$D29</f>
        <v>43871</v>
      </c>
      <c r="W29" s="340"/>
      <c r="X29" s="108">
        <v>42.2</v>
      </c>
      <c r="Y29" s="340"/>
      <c r="Z29" s="105">
        <v>0.81874999999999998</v>
      </c>
      <c r="AA29" s="338"/>
      <c r="AB29" s="345"/>
      <c r="AC29" s="343"/>
      <c r="AD29" s="101" t="str">
        <f>$C29</f>
        <v>Lundi</v>
      </c>
      <c r="AE29" s="102">
        <f>$D29</f>
        <v>43871</v>
      </c>
      <c r="AF29" s="340"/>
      <c r="AG29" s="289">
        <v>0.5</v>
      </c>
      <c r="AH29" s="340"/>
      <c r="AI29" s="105">
        <v>9.375E-2</v>
      </c>
      <c r="AJ29" s="340"/>
      <c r="AK29" s="105">
        <v>1.1805555555555555E-2</v>
      </c>
      <c r="AL29" s="340"/>
      <c r="AM29" s="105">
        <v>4.1666666666666664E-2</v>
      </c>
      <c r="AN29" s="340"/>
      <c r="AO29" s="105">
        <v>0</v>
      </c>
      <c r="AP29" s="340"/>
      <c r="AQ29" s="105">
        <v>4.027777777777778E-2</v>
      </c>
      <c r="AR29" s="340"/>
      <c r="AS29" s="334"/>
      <c r="AT29" s="343"/>
      <c r="AU29" s="101" t="str">
        <f>$C29</f>
        <v>Lundi</v>
      </c>
      <c r="AV29" s="102">
        <f>$D29</f>
        <v>43871</v>
      </c>
      <c r="AW29" s="340"/>
      <c r="AX29" s="105">
        <v>0.24930555555555556</v>
      </c>
      <c r="AY29" s="340"/>
      <c r="AZ29" s="345"/>
      <c r="BA29" s="357"/>
      <c r="BB29" s="148">
        <f>D29</f>
        <v>43871</v>
      </c>
      <c r="BC29" s="149" t="str">
        <f>$C29</f>
        <v>Lundi</v>
      </c>
      <c r="BD29" s="354"/>
      <c r="BE29" s="626"/>
      <c r="BF29" s="354"/>
      <c r="BG29" s="622" t="str">
        <f>IF(AG29&gt;2,1,"0")</f>
        <v>0</v>
      </c>
      <c r="BH29" s="355"/>
      <c r="BI29" s="330" t="s">
        <v>151</v>
      </c>
      <c r="BJ29" s="494"/>
      <c r="BK29" s="496" t="s">
        <v>151</v>
      </c>
      <c r="BL29" s="494"/>
      <c r="BM29" s="623"/>
      <c r="BN29" s="333"/>
      <c r="BO29" s="333"/>
    </row>
    <row r="30" spans="1:67" s="330" customFormat="1" ht="5.25" customHeight="1" x14ac:dyDescent="0.25">
      <c r="A30" s="335"/>
      <c r="B30" s="337"/>
      <c r="C30" s="339"/>
      <c r="D30" s="340"/>
      <c r="E30" s="340"/>
      <c r="F30" s="340"/>
      <c r="G30" s="422"/>
      <c r="H30" s="422"/>
      <c r="I30" s="422"/>
      <c r="J30" s="340"/>
      <c r="K30" s="422"/>
      <c r="L30" s="422"/>
      <c r="M30" s="422"/>
      <c r="N30" s="340"/>
      <c r="O30" s="422"/>
      <c r="P30" s="422"/>
      <c r="Q30" s="422"/>
      <c r="R30" s="338"/>
      <c r="S30" s="345"/>
      <c r="T30" s="343"/>
      <c r="U30" s="339"/>
      <c r="V30" s="340"/>
      <c r="W30" s="340"/>
      <c r="X30" s="340"/>
      <c r="Y30" s="340"/>
      <c r="Z30" s="341"/>
      <c r="AA30" s="338"/>
      <c r="AB30" s="345"/>
      <c r="AC30" s="343"/>
      <c r="AD30" s="339"/>
      <c r="AE30" s="340"/>
      <c r="AF30" s="340"/>
      <c r="AG30" s="359"/>
      <c r="AH30" s="340"/>
      <c r="AI30" s="340"/>
      <c r="AJ30" s="340"/>
      <c r="AK30" s="340"/>
      <c r="AL30" s="340"/>
      <c r="AM30" s="340"/>
      <c r="AN30" s="340"/>
      <c r="AO30" s="340"/>
      <c r="AP30" s="340"/>
      <c r="AQ30" s="340"/>
      <c r="AR30" s="340"/>
      <c r="AS30" s="334"/>
      <c r="AT30" s="343"/>
      <c r="AU30" s="339"/>
      <c r="AV30" s="340"/>
      <c r="AW30" s="340"/>
      <c r="AX30" s="341"/>
      <c r="AY30" s="340"/>
      <c r="AZ30" s="345"/>
      <c r="BA30" s="357"/>
      <c r="BB30" s="405"/>
      <c r="BC30" s="404"/>
      <c r="BD30" s="354"/>
      <c r="BE30" s="626"/>
      <c r="BF30" s="354"/>
      <c r="BG30" s="622"/>
      <c r="BH30" s="347"/>
      <c r="BJ30" s="494"/>
      <c r="BK30" s="496"/>
      <c r="BL30" s="494"/>
      <c r="BM30" s="623"/>
      <c r="BN30" s="333"/>
      <c r="BO30" s="333"/>
    </row>
    <row r="31" spans="1:67" s="330" customFormat="1" ht="27" customHeight="1" x14ac:dyDescent="0.25">
      <c r="A31" s="335"/>
      <c r="B31" s="337"/>
      <c r="C31" s="101" t="str">
        <f>PROPER(TEXT(D31,"JJJJ"))</f>
        <v>Mardi</v>
      </c>
      <c r="D31" s="102">
        <f>$D29+1</f>
        <v>43872</v>
      </c>
      <c r="E31" s="340"/>
      <c r="F31" s="421">
        <v>5.7</v>
      </c>
      <c r="G31" s="422"/>
      <c r="H31" s="423">
        <v>0.86458333333333304</v>
      </c>
      <c r="I31" s="422"/>
      <c r="J31" s="421">
        <v>5.8</v>
      </c>
      <c r="K31" s="422"/>
      <c r="L31" s="423">
        <v>0.99305555555555602</v>
      </c>
      <c r="M31" s="422"/>
      <c r="N31" s="421">
        <v>12.4</v>
      </c>
      <c r="O31" s="422"/>
      <c r="P31" s="423">
        <v>0.54166666666666696</v>
      </c>
      <c r="Q31" s="422"/>
      <c r="R31" s="338"/>
      <c r="S31" s="345"/>
      <c r="T31" s="343"/>
      <c r="U31" s="101" t="str">
        <f>$C31</f>
        <v>Mardi</v>
      </c>
      <c r="V31" s="102">
        <f>$D31</f>
        <v>43872</v>
      </c>
      <c r="W31" s="340"/>
      <c r="X31" s="108">
        <v>33.200000000000003</v>
      </c>
      <c r="Y31" s="340"/>
      <c r="Z31" s="105">
        <v>0.74722222222222201</v>
      </c>
      <c r="AA31" s="338"/>
      <c r="AB31" s="345"/>
      <c r="AC31" s="343"/>
      <c r="AD31" s="101" t="str">
        <f>$C31</f>
        <v>Mardi</v>
      </c>
      <c r="AE31" s="102">
        <f>$D31</f>
        <v>43872</v>
      </c>
      <c r="AF31" s="340"/>
      <c r="AG31" s="289">
        <v>1.7</v>
      </c>
      <c r="AH31" s="340"/>
      <c r="AI31" s="105">
        <v>0.125</v>
      </c>
      <c r="AJ31" s="340"/>
      <c r="AK31" s="105">
        <v>1.2500000000000001E-2</v>
      </c>
      <c r="AL31" s="340"/>
      <c r="AM31" s="105">
        <v>7.013888888888889E-2</v>
      </c>
      <c r="AN31" s="340"/>
      <c r="AO31" s="105">
        <v>0</v>
      </c>
      <c r="AP31" s="340"/>
      <c r="AQ31" s="105">
        <v>4.2361111111111113E-2</v>
      </c>
      <c r="AR31" s="340"/>
      <c r="AS31" s="334"/>
      <c r="AT31" s="343"/>
      <c r="AU31" s="101" t="str">
        <f>$C31</f>
        <v>Mardi</v>
      </c>
      <c r="AV31" s="102">
        <f>$D31</f>
        <v>43872</v>
      </c>
      <c r="AW31" s="340"/>
      <c r="AX31" s="105">
        <v>0.17152777777777778</v>
      </c>
      <c r="AY31" s="340"/>
      <c r="AZ31" s="345"/>
      <c r="BA31" s="357"/>
      <c r="BB31" s="148">
        <f>D31</f>
        <v>43872</v>
      </c>
      <c r="BC31" s="149" t="str">
        <f>$C31</f>
        <v>Mardi</v>
      </c>
      <c r="BD31" s="354"/>
      <c r="BE31" s="626"/>
      <c r="BF31" s="354"/>
      <c r="BG31" s="622" t="str">
        <f>IF(AG31&gt;2,1,"0")</f>
        <v>0</v>
      </c>
      <c r="BH31" s="355"/>
      <c r="BI31" s="330" t="s">
        <v>152</v>
      </c>
      <c r="BJ31" s="494"/>
      <c r="BK31" s="496" t="s">
        <v>152</v>
      </c>
      <c r="BL31" s="494"/>
      <c r="BM31" s="623"/>
      <c r="BN31" s="333"/>
      <c r="BO31" s="333"/>
    </row>
    <row r="32" spans="1:67" s="496" customFormat="1" ht="5.25" customHeight="1" x14ac:dyDescent="0.25">
      <c r="A32" s="335"/>
      <c r="B32" s="337"/>
      <c r="C32" s="339"/>
      <c r="D32" s="340"/>
      <c r="E32" s="340"/>
      <c r="F32" s="422"/>
      <c r="G32" s="422"/>
      <c r="H32" s="422"/>
      <c r="I32" s="422"/>
      <c r="J32" s="422"/>
      <c r="K32" s="422"/>
      <c r="L32" s="422"/>
      <c r="M32" s="422"/>
      <c r="N32" s="422"/>
      <c r="O32" s="422"/>
      <c r="P32" s="422"/>
      <c r="Q32" s="422"/>
      <c r="R32" s="338"/>
      <c r="S32" s="345"/>
      <c r="T32" s="343"/>
      <c r="U32" s="339"/>
      <c r="V32" s="340"/>
      <c r="W32" s="340"/>
      <c r="X32" s="340"/>
      <c r="Y32" s="340"/>
      <c r="Z32" s="341"/>
      <c r="AA32" s="338"/>
      <c r="AB32" s="345"/>
      <c r="AC32" s="343"/>
      <c r="AD32" s="339"/>
      <c r="AE32" s="340"/>
      <c r="AF32" s="340"/>
      <c r="AG32" s="359"/>
      <c r="AH32" s="340"/>
      <c r="AI32" s="340"/>
      <c r="AJ32" s="340"/>
      <c r="AK32" s="340"/>
      <c r="AL32" s="340"/>
      <c r="AM32" s="340"/>
      <c r="AN32" s="340"/>
      <c r="AO32" s="340"/>
      <c r="AP32" s="340"/>
      <c r="AQ32" s="340"/>
      <c r="AR32" s="340"/>
      <c r="AS32" s="334"/>
      <c r="AT32" s="343"/>
      <c r="AU32" s="339"/>
      <c r="AV32" s="340"/>
      <c r="AW32" s="340"/>
      <c r="AX32" s="341"/>
      <c r="AY32" s="340"/>
      <c r="AZ32" s="345"/>
      <c r="BA32" s="357"/>
      <c r="BB32" s="352"/>
      <c r="BC32" s="353"/>
      <c r="BD32" s="354"/>
      <c r="BE32" s="626"/>
      <c r="BF32" s="354"/>
      <c r="BG32" s="622"/>
      <c r="BH32" s="355"/>
      <c r="BI32" s="330"/>
      <c r="BJ32" s="494"/>
      <c r="BL32" s="494"/>
      <c r="BM32" s="623"/>
      <c r="BN32" s="333"/>
      <c r="BO32" s="333"/>
    </row>
    <row r="33" spans="1:67" s="330" customFormat="1" ht="27" customHeight="1" x14ac:dyDescent="0.25">
      <c r="A33" s="335"/>
      <c r="B33" s="337"/>
      <c r="C33" s="101" t="str">
        <f>PROPER(TEXT(D33,"JJJJ"))</f>
        <v>Mercredi</v>
      </c>
      <c r="D33" s="102">
        <f>$D31+1</f>
        <v>43873</v>
      </c>
      <c r="E33" s="340"/>
      <c r="F33" s="421">
        <v>4.9000000000000004</v>
      </c>
      <c r="G33" s="422"/>
      <c r="H33" s="423">
        <v>6.25E-2</v>
      </c>
      <c r="I33" s="422"/>
      <c r="J33" s="421">
        <v>5.0999999999999996</v>
      </c>
      <c r="K33" s="422"/>
      <c r="L33" s="423">
        <v>0.327777777777778</v>
      </c>
      <c r="M33" s="422"/>
      <c r="N33" s="421">
        <v>13.2</v>
      </c>
      <c r="O33" s="422"/>
      <c r="P33" s="423">
        <v>0.52777777777777801</v>
      </c>
      <c r="Q33" s="422"/>
      <c r="R33" s="338"/>
      <c r="S33" s="345"/>
      <c r="T33" s="343"/>
      <c r="U33" s="101" t="str">
        <f>$C33</f>
        <v>Mercredi</v>
      </c>
      <c r="V33" s="102">
        <f>$D33</f>
        <v>43873</v>
      </c>
      <c r="W33" s="340"/>
      <c r="X33" s="108">
        <v>13</v>
      </c>
      <c r="Y33" s="340"/>
      <c r="Z33" s="105">
        <v>6.25E-2</v>
      </c>
      <c r="AA33" s="338"/>
      <c r="AB33" s="345"/>
      <c r="AC33" s="343"/>
      <c r="AD33" s="101" t="str">
        <f>$C33</f>
        <v>Mercredi</v>
      </c>
      <c r="AE33" s="102">
        <f>$D33</f>
        <v>43873</v>
      </c>
      <c r="AF33" s="340"/>
      <c r="AG33" s="289">
        <v>1.3</v>
      </c>
      <c r="AH33" s="340"/>
      <c r="AI33" s="105">
        <v>0.12847222222222221</v>
      </c>
      <c r="AJ33" s="340"/>
      <c r="AK33" s="105">
        <v>8.5416666666666669E-2</v>
      </c>
      <c r="AL33" s="340"/>
      <c r="AM33" s="105">
        <v>0</v>
      </c>
      <c r="AN33" s="340"/>
      <c r="AO33" s="105">
        <v>4.3055555555555555E-2</v>
      </c>
      <c r="AP33" s="340"/>
      <c r="AQ33" s="105">
        <v>0</v>
      </c>
      <c r="AR33" s="340"/>
      <c r="AS33" s="334"/>
      <c r="AT33" s="343"/>
      <c r="AU33" s="101" t="str">
        <f>$C33</f>
        <v>Mercredi</v>
      </c>
      <c r="AV33" s="102">
        <f>$D33</f>
        <v>43873</v>
      </c>
      <c r="AW33" s="340"/>
      <c r="AX33" s="105">
        <v>0.3611111111111111</v>
      </c>
      <c r="AY33" s="340"/>
      <c r="AZ33" s="345"/>
      <c r="BA33" s="357"/>
      <c r="BB33" s="148">
        <f>D33</f>
        <v>43873</v>
      </c>
      <c r="BC33" s="149" t="str">
        <f>$C33</f>
        <v>Mercredi</v>
      </c>
      <c r="BD33" s="354"/>
      <c r="BE33" s="626"/>
      <c r="BF33" s="354"/>
      <c r="BG33" s="622" t="str">
        <f>IF(AG33&gt;2,1,"0")</f>
        <v>0</v>
      </c>
      <c r="BH33" s="355"/>
      <c r="BI33" s="330" t="s">
        <v>153</v>
      </c>
      <c r="BJ33" s="494"/>
      <c r="BK33" s="496" t="s">
        <v>153</v>
      </c>
      <c r="BL33" s="494"/>
      <c r="BM33" s="623"/>
      <c r="BN33" s="333"/>
      <c r="BO33" s="333"/>
    </row>
    <row r="34" spans="1:67" s="330" customFormat="1" ht="5.25" customHeight="1" x14ac:dyDescent="0.25">
      <c r="A34" s="335"/>
      <c r="B34" s="337"/>
      <c r="C34" s="339"/>
      <c r="D34" s="340"/>
      <c r="E34" s="340"/>
      <c r="F34" s="422"/>
      <c r="G34" s="422"/>
      <c r="H34" s="422"/>
      <c r="I34" s="422"/>
      <c r="J34" s="422"/>
      <c r="K34" s="422"/>
      <c r="L34" s="422"/>
      <c r="M34" s="422"/>
      <c r="N34" s="422"/>
      <c r="O34" s="422"/>
      <c r="P34" s="422"/>
      <c r="Q34" s="422"/>
      <c r="R34" s="338"/>
      <c r="S34" s="345"/>
      <c r="T34" s="343"/>
      <c r="U34" s="339"/>
      <c r="V34" s="340"/>
      <c r="W34" s="340"/>
      <c r="X34" s="340"/>
      <c r="Y34" s="340"/>
      <c r="Z34" s="341"/>
      <c r="AA34" s="338"/>
      <c r="AB34" s="345"/>
      <c r="AC34" s="343"/>
      <c r="AD34" s="339"/>
      <c r="AE34" s="340"/>
      <c r="AF34" s="340"/>
      <c r="AG34" s="359"/>
      <c r="AH34" s="340"/>
      <c r="AI34" s="340"/>
      <c r="AJ34" s="340"/>
      <c r="AK34" s="340"/>
      <c r="AL34" s="340"/>
      <c r="AM34" s="340"/>
      <c r="AN34" s="340"/>
      <c r="AO34" s="340"/>
      <c r="AP34" s="340"/>
      <c r="AQ34" s="340"/>
      <c r="AR34" s="340"/>
      <c r="AS34" s="334"/>
      <c r="AT34" s="343"/>
      <c r="AU34" s="339"/>
      <c r="AV34" s="340"/>
      <c r="AW34" s="340"/>
      <c r="AX34" s="341"/>
      <c r="AY34" s="340"/>
      <c r="AZ34" s="345"/>
      <c r="BA34" s="357"/>
      <c r="BB34" s="352"/>
      <c r="BC34" s="353"/>
      <c r="BD34" s="354"/>
      <c r="BE34" s="626"/>
      <c r="BF34" s="354"/>
      <c r="BG34" s="622"/>
      <c r="BH34" s="355"/>
      <c r="BK34" s="496"/>
      <c r="BL34" s="496"/>
      <c r="BM34" s="623"/>
      <c r="BN34" s="333"/>
      <c r="BO34" s="333"/>
    </row>
    <row r="35" spans="1:67" s="330" customFormat="1" ht="27" customHeight="1" x14ac:dyDescent="0.25">
      <c r="A35" s="335"/>
      <c r="B35" s="337"/>
      <c r="C35" s="101" t="str">
        <f>PROPER(TEXT(D35,"JJJJ"))</f>
        <v>Jeudi</v>
      </c>
      <c r="D35" s="102">
        <f>$D33+1</f>
        <v>43874</v>
      </c>
      <c r="E35" s="340"/>
      <c r="F35" s="421">
        <v>8.5</v>
      </c>
      <c r="G35" s="422"/>
      <c r="H35" s="423">
        <v>4.3749999999999997E-2</v>
      </c>
      <c r="I35" s="422"/>
      <c r="J35" s="421">
        <v>9.3000000000000007</v>
      </c>
      <c r="K35" s="422"/>
      <c r="L35" s="423">
        <v>9.30555555555556E-2</v>
      </c>
      <c r="M35" s="422"/>
      <c r="N35" s="421">
        <v>13.1</v>
      </c>
      <c r="O35" s="422"/>
      <c r="P35" s="423">
        <v>0.56041666666666701</v>
      </c>
      <c r="Q35" s="422"/>
      <c r="R35" s="338"/>
      <c r="S35" s="345"/>
      <c r="T35" s="343"/>
      <c r="U35" s="101" t="str">
        <f>$C35</f>
        <v>Jeudi</v>
      </c>
      <c r="V35" s="102">
        <f>$D35</f>
        <v>43874</v>
      </c>
      <c r="W35" s="340"/>
      <c r="X35" s="108">
        <v>40.299999999999997</v>
      </c>
      <c r="Y35" s="340"/>
      <c r="Z35" s="105">
        <v>0.65208333333333302</v>
      </c>
      <c r="AA35" s="338"/>
      <c r="AB35" s="345"/>
      <c r="AC35" s="343"/>
      <c r="AD35" s="101" t="str">
        <f>$C35</f>
        <v>Jeudi</v>
      </c>
      <c r="AE35" s="102">
        <f>$D35</f>
        <v>43874</v>
      </c>
      <c r="AF35" s="340"/>
      <c r="AG35" s="289">
        <v>2.6</v>
      </c>
      <c r="AH35" s="340"/>
      <c r="AI35" s="105">
        <v>0.17222222222222222</v>
      </c>
      <c r="AJ35" s="340"/>
      <c r="AK35" s="105">
        <v>4.0972222222222222E-2</v>
      </c>
      <c r="AL35" s="340"/>
      <c r="AM35" s="105">
        <v>0.11874999999999999</v>
      </c>
      <c r="AN35" s="340"/>
      <c r="AO35" s="105">
        <v>1.2500000000000001E-2</v>
      </c>
      <c r="AP35" s="340"/>
      <c r="AQ35" s="105">
        <v>0</v>
      </c>
      <c r="AR35" s="340"/>
      <c r="AS35" s="334"/>
      <c r="AT35" s="343"/>
      <c r="AU35" s="101" t="str">
        <f>$C35</f>
        <v>Jeudi</v>
      </c>
      <c r="AV35" s="102">
        <f>$D35</f>
        <v>43874</v>
      </c>
      <c r="AW35" s="340"/>
      <c r="AX35" s="105">
        <v>0.18055555555555555</v>
      </c>
      <c r="AY35" s="340"/>
      <c r="AZ35" s="345"/>
      <c r="BA35" s="357"/>
      <c r="BB35" s="148">
        <f>D35</f>
        <v>43874</v>
      </c>
      <c r="BC35" s="149" t="str">
        <f>$C35</f>
        <v>Jeudi</v>
      </c>
      <c r="BD35" s="354"/>
      <c r="BE35" s="626"/>
      <c r="BF35" s="354"/>
      <c r="BG35" s="622">
        <f>IF(AG35&gt;2,1,"0")</f>
        <v>1</v>
      </c>
      <c r="BH35" s="355"/>
      <c r="BI35" s="330" t="s">
        <v>159</v>
      </c>
      <c r="BK35" s="496" t="s">
        <v>159</v>
      </c>
      <c r="BL35" s="496"/>
      <c r="BM35" s="623"/>
      <c r="BN35" s="333"/>
      <c r="BO35" s="333"/>
    </row>
    <row r="36" spans="1:67" s="330" customFormat="1" ht="5.25" customHeight="1" x14ac:dyDescent="0.25">
      <c r="A36" s="335"/>
      <c r="B36" s="337"/>
      <c r="C36" s="339"/>
      <c r="D36" s="340"/>
      <c r="E36" s="340"/>
      <c r="F36" s="340"/>
      <c r="G36" s="422"/>
      <c r="H36" s="422"/>
      <c r="I36" s="422"/>
      <c r="J36" s="340"/>
      <c r="K36" s="422"/>
      <c r="L36" s="422"/>
      <c r="M36" s="422"/>
      <c r="N36" s="340"/>
      <c r="O36" s="422"/>
      <c r="P36" s="422"/>
      <c r="Q36" s="422"/>
      <c r="R36" s="338"/>
      <c r="S36" s="345"/>
      <c r="T36" s="343"/>
      <c r="U36" s="339"/>
      <c r="V36" s="340"/>
      <c r="W36" s="340"/>
      <c r="X36" s="340"/>
      <c r="Y36" s="340"/>
      <c r="Z36" s="341"/>
      <c r="AA36" s="338"/>
      <c r="AB36" s="345"/>
      <c r="AC36" s="343"/>
      <c r="AD36" s="339"/>
      <c r="AE36" s="340"/>
      <c r="AF36" s="340"/>
      <c r="AG36" s="359"/>
      <c r="AH36" s="340"/>
      <c r="AI36" s="340"/>
      <c r="AJ36" s="340"/>
      <c r="AK36" s="340"/>
      <c r="AL36" s="340"/>
      <c r="AM36" s="340"/>
      <c r="AN36" s="340"/>
      <c r="AO36" s="340"/>
      <c r="AP36" s="340"/>
      <c r="AQ36" s="340"/>
      <c r="AR36" s="340"/>
      <c r="AS36" s="334"/>
      <c r="AT36" s="343"/>
      <c r="AU36" s="339"/>
      <c r="AV36" s="340"/>
      <c r="AW36" s="340"/>
      <c r="AX36" s="341"/>
      <c r="AY36" s="340"/>
      <c r="AZ36" s="345"/>
      <c r="BA36" s="357"/>
      <c r="BB36" s="352"/>
      <c r="BC36" s="353"/>
      <c r="BD36" s="354"/>
      <c r="BE36" s="626"/>
      <c r="BF36" s="354"/>
      <c r="BG36" s="622"/>
      <c r="BH36" s="355"/>
      <c r="BK36" s="496"/>
      <c r="BL36" s="496"/>
      <c r="BM36" s="623"/>
      <c r="BN36" s="333"/>
      <c r="BO36" s="333"/>
    </row>
    <row r="37" spans="1:67" s="330" customFormat="1" ht="27" customHeight="1" x14ac:dyDescent="0.25">
      <c r="A37" s="335"/>
      <c r="B37" s="337"/>
      <c r="C37" s="101" t="str">
        <f>PROPER(TEXT(D37,"JJJJ"))</f>
        <v>Vendredi</v>
      </c>
      <c r="D37" s="102">
        <f>$D35+1</f>
        <v>43875</v>
      </c>
      <c r="E37" s="340"/>
      <c r="F37" s="421">
        <v>8.9</v>
      </c>
      <c r="G37" s="422"/>
      <c r="H37" s="423">
        <v>0.36458333333333298</v>
      </c>
      <c r="I37" s="422"/>
      <c r="J37" s="421">
        <v>8.9</v>
      </c>
      <c r="K37" s="422"/>
      <c r="L37" s="423">
        <v>0.36458333333333298</v>
      </c>
      <c r="M37" s="422"/>
      <c r="N37" s="421">
        <v>14.8</v>
      </c>
      <c r="O37" s="422"/>
      <c r="P37" s="423">
        <v>0.56874999999999998</v>
      </c>
      <c r="Q37" s="422"/>
      <c r="R37" s="338"/>
      <c r="S37" s="345"/>
      <c r="T37" s="343"/>
      <c r="U37" s="101" t="str">
        <f>$C37</f>
        <v>Vendredi</v>
      </c>
      <c r="V37" s="102">
        <f>$D37</f>
        <v>43875</v>
      </c>
      <c r="W37" s="340"/>
      <c r="X37" s="108">
        <v>27.7</v>
      </c>
      <c r="Y37" s="340"/>
      <c r="Z37" s="105">
        <v>3.3333333333333298E-2</v>
      </c>
      <c r="AA37" s="338"/>
      <c r="AB37" s="345"/>
      <c r="AC37" s="343"/>
      <c r="AD37" s="101" t="str">
        <f>$C37</f>
        <v>Vendredi</v>
      </c>
      <c r="AE37" s="102">
        <f>$D37</f>
        <v>43875</v>
      </c>
      <c r="AF37" s="340"/>
      <c r="AG37" s="289">
        <v>0</v>
      </c>
      <c r="AH37" s="340"/>
      <c r="AI37" s="105">
        <v>0</v>
      </c>
      <c r="AJ37" s="340"/>
      <c r="AK37" s="105">
        <v>0</v>
      </c>
      <c r="AL37" s="340"/>
      <c r="AM37" s="105">
        <v>0</v>
      </c>
      <c r="AN37" s="340"/>
      <c r="AO37" s="105">
        <v>0</v>
      </c>
      <c r="AP37" s="340"/>
      <c r="AQ37" s="105">
        <v>0</v>
      </c>
      <c r="AR37" s="340"/>
      <c r="AS37" s="334"/>
      <c r="AT37" s="343"/>
      <c r="AU37" s="101" t="str">
        <f>$C37</f>
        <v>Vendredi</v>
      </c>
      <c r="AV37" s="102">
        <f>$D37</f>
        <v>43875</v>
      </c>
      <c r="AW37" s="340"/>
      <c r="AX37" s="105">
        <v>0.34513888888888888</v>
      </c>
      <c r="AY37" s="340"/>
      <c r="AZ37" s="345"/>
      <c r="BA37" s="357"/>
      <c r="BB37" s="148">
        <f>D37</f>
        <v>43875</v>
      </c>
      <c r="BC37" s="149" t="str">
        <f>$C37</f>
        <v>Vendredi</v>
      </c>
      <c r="BD37" s="354"/>
      <c r="BE37" s="626"/>
      <c r="BF37" s="354"/>
      <c r="BG37" s="622" t="str">
        <f>IF(AG37&gt;2,1,"0")</f>
        <v>0</v>
      </c>
      <c r="BH37" s="355"/>
      <c r="BI37" s="495">
        <f>SUM(BJ15:BJ33)</f>
        <v>0</v>
      </c>
      <c r="BK37" s="495">
        <f>SUM(BL15:BL33)</f>
        <v>0</v>
      </c>
      <c r="BM37" s="623"/>
      <c r="BN37" s="333"/>
      <c r="BO37" s="333"/>
    </row>
    <row r="38" spans="1:67" s="330" customFormat="1" ht="5.25" customHeight="1" x14ac:dyDescent="0.25">
      <c r="A38" s="335"/>
      <c r="B38" s="337"/>
      <c r="C38" s="339"/>
      <c r="D38" s="340"/>
      <c r="E38" s="340"/>
      <c r="F38" s="340"/>
      <c r="G38" s="422"/>
      <c r="H38" s="422"/>
      <c r="I38" s="422"/>
      <c r="J38" s="340"/>
      <c r="K38" s="422"/>
      <c r="L38" s="422"/>
      <c r="M38" s="422"/>
      <c r="N38" s="340"/>
      <c r="O38" s="422"/>
      <c r="P38" s="422"/>
      <c r="Q38" s="422"/>
      <c r="R38" s="338"/>
      <c r="S38" s="345"/>
      <c r="T38" s="343"/>
      <c r="U38" s="339"/>
      <c r="V38" s="340"/>
      <c r="W38" s="340"/>
      <c r="X38" s="340"/>
      <c r="Y38" s="340"/>
      <c r="Z38" s="341"/>
      <c r="AA38" s="338"/>
      <c r="AB38" s="345"/>
      <c r="AC38" s="343"/>
      <c r="AD38" s="339"/>
      <c r="AE38" s="340"/>
      <c r="AF38" s="340"/>
      <c r="AG38" s="359"/>
      <c r="AH38" s="340"/>
      <c r="AI38" s="340"/>
      <c r="AJ38" s="340"/>
      <c r="AK38" s="340"/>
      <c r="AL38" s="340"/>
      <c r="AM38" s="340"/>
      <c r="AN38" s="340"/>
      <c r="AO38" s="340"/>
      <c r="AP38" s="340"/>
      <c r="AQ38" s="340"/>
      <c r="AR38" s="340"/>
      <c r="AS38" s="334"/>
      <c r="AT38" s="343"/>
      <c r="AU38" s="339"/>
      <c r="AV38" s="340"/>
      <c r="AW38" s="340"/>
      <c r="AX38" s="341"/>
      <c r="AY38" s="340"/>
      <c r="AZ38" s="345"/>
      <c r="BA38" s="357"/>
      <c r="BB38" s="352"/>
      <c r="BC38" s="353"/>
      <c r="BD38" s="354"/>
      <c r="BE38" s="626"/>
      <c r="BF38" s="354"/>
      <c r="BG38" s="622"/>
      <c r="BH38" s="355"/>
      <c r="BM38" s="623"/>
      <c r="BN38" s="333"/>
      <c r="BO38" s="333"/>
    </row>
    <row r="39" spans="1:67" s="330" customFormat="1" ht="27" customHeight="1" x14ac:dyDescent="0.25">
      <c r="A39" s="335"/>
      <c r="B39" s="337"/>
      <c r="C39" s="101" t="str">
        <f>PROPER(TEXT(D39,"JJJJ"))</f>
        <v>Samedi</v>
      </c>
      <c r="D39" s="102">
        <f>$D37+1</f>
        <v>43876</v>
      </c>
      <c r="E39" s="340"/>
      <c r="F39" s="421">
        <v>9.1999999999999993</v>
      </c>
      <c r="G39" s="422"/>
      <c r="H39" s="423">
        <v>0.33333333333333331</v>
      </c>
      <c r="I39" s="422"/>
      <c r="J39" s="421">
        <v>9.1999999999999993</v>
      </c>
      <c r="K39" s="422"/>
      <c r="L39" s="423">
        <v>0.33333333333333331</v>
      </c>
      <c r="M39" s="422"/>
      <c r="N39" s="421">
        <v>13.1</v>
      </c>
      <c r="O39" s="422"/>
      <c r="P39" s="423">
        <v>0.56458333333333333</v>
      </c>
      <c r="Q39" s="422"/>
      <c r="R39" s="338"/>
      <c r="S39" s="345"/>
      <c r="T39" s="343"/>
      <c r="U39" s="101" t="str">
        <f>$C39</f>
        <v>Samedi</v>
      </c>
      <c r="V39" s="102">
        <f>$D39</f>
        <v>43876</v>
      </c>
      <c r="W39" s="340"/>
      <c r="X39" s="108">
        <v>16.600000000000001</v>
      </c>
      <c r="Y39" s="340"/>
      <c r="Z39" s="105">
        <v>16.600000000000001</v>
      </c>
      <c r="AA39" s="338"/>
      <c r="AB39" s="345"/>
      <c r="AC39" s="343"/>
      <c r="AD39" s="101" t="str">
        <f>$C39</f>
        <v>Samedi</v>
      </c>
      <c r="AE39" s="102">
        <f>$D39</f>
        <v>43876</v>
      </c>
      <c r="AF39" s="340"/>
      <c r="AG39" s="289">
        <v>0</v>
      </c>
      <c r="AH39" s="340"/>
      <c r="AI39" s="105">
        <v>0</v>
      </c>
      <c r="AJ39" s="340"/>
      <c r="AK39" s="105">
        <v>0</v>
      </c>
      <c r="AL39" s="340"/>
      <c r="AM39" s="105">
        <v>0</v>
      </c>
      <c r="AN39" s="340"/>
      <c r="AO39" s="105">
        <v>0</v>
      </c>
      <c r="AP39" s="340"/>
      <c r="AQ39" s="105">
        <v>0</v>
      </c>
      <c r="AR39" s="340"/>
      <c r="AS39" s="334"/>
      <c r="AT39" s="343"/>
      <c r="AU39" s="101" t="str">
        <f>$C39</f>
        <v>Samedi</v>
      </c>
      <c r="AV39" s="102">
        <f>$D39</f>
        <v>43876</v>
      </c>
      <c r="AW39" s="340"/>
      <c r="AX39" s="105">
        <v>0.24305555555555555</v>
      </c>
      <c r="AY39" s="340"/>
      <c r="AZ39" s="345"/>
      <c r="BA39" s="357"/>
      <c r="BB39" s="148">
        <f>D39</f>
        <v>43876</v>
      </c>
      <c r="BC39" s="149" t="str">
        <f>$C39</f>
        <v>Samedi</v>
      </c>
      <c r="BD39" s="354"/>
      <c r="BE39" s="626"/>
      <c r="BF39" s="354"/>
      <c r="BG39" s="622" t="str">
        <f>IF(AG39&gt;2,1,"0")</f>
        <v>0</v>
      </c>
      <c r="BH39" s="355"/>
      <c r="BM39" s="623"/>
      <c r="BN39" s="333"/>
      <c r="BO39" s="333"/>
    </row>
    <row r="40" spans="1:67" s="330" customFormat="1" ht="5.25" customHeight="1" x14ac:dyDescent="0.25">
      <c r="A40" s="335"/>
      <c r="B40" s="337"/>
      <c r="C40" s="339"/>
      <c r="D40" s="340"/>
      <c r="E40" s="340"/>
      <c r="F40" s="340"/>
      <c r="G40" s="422"/>
      <c r="H40" s="422"/>
      <c r="I40" s="422"/>
      <c r="J40" s="340"/>
      <c r="K40" s="422"/>
      <c r="L40" s="422"/>
      <c r="M40" s="422"/>
      <c r="N40" s="340"/>
      <c r="O40" s="422"/>
      <c r="P40" s="422"/>
      <c r="Q40" s="422"/>
      <c r="R40" s="338"/>
      <c r="S40" s="345"/>
      <c r="T40" s="343"/>
      <c r="U40" s="339"/>
      <c r="V40" s="340"/>
      <c r="W40" s="340"/>
      <c r="X40" s="340"/>
      <c r="Y40" s="340"/>
      <c r="Z40" s="341"/>
      <c r="AA40" s="338"/>
      <c r="AB40" s="345"/>
      <c r="AC40" s="343"/>
      <c r="AD40" s="339"/>
      <c r="AE40" s="340"/>
      <c r="AF40" s="340"/>
      <c r="AG40" s="359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34"/>
      <c r="AT40" s="343"/>
      <c r="AU40" s="339"/>
      <c r="AV40" s="340"/>
      <c r="AW40" s="340"/>
      <c r="AX40" s="341"/>
      <c r="AY40" s="340"/>
      <c r="AZ40" s="345"/>
      <c r="BA40" s="357"/>
      <c r="BB40" s="348"/>
      <c r="BC40" s="349"/>
      <c r="BD40" s="354"/>
      <c r="BE40" s="626"/>
      <c r="BF40" s="354"/>
      <c r="BG40" s="622"/>
      <c r="BH40" s="347"/>
      <c r="BM40" s="623"/>
      <c r="BN40" s="333"/>
      <c r="BO40" s="333"/>
    </row>
    <row r="41" spans="1:67" s="330" customFormat="1" ht="27" customHeight="1" thickBot="1" x14ac:dyDescent="0.3">
      <c r="A41" s="335"/>
      <c r="B41" s="337"/>
      <c r="C41" s="101" t="str">
        <f>PROPER(TEXT(D41,"JJJJ"))</f>
        <v>Dimanche</v>
      </c>
      <c r="D41" s="102">
        <f>$D39+1</f>
        <v>43877</v>
      </c>
      <c r="E41" s="340"/>
      <c r="F41" s="421">
        <v>8.6</v>
      </c>
      <c r="G41" s="422"/>
      <c r="H41" s="423">
        <v>0.92708333333333337</v>
      </c>
      <c r="I41" s="422"/>
      <c r="J41" s="421">
        <v>9.9</v>
      </c>
      <c r="K41" s="422"/>
      <c r="L41" s="423">
        <v>0.92638888888888893</v>
      </c>
      <c r="M41" s="422"/>
      <c r="N41" s="421">
        <v>15.7</v>
      </c>
      <c r="O41" s="422"/>
      <c r="P41" s="423">
        <v>0.73611111111111116</v>
      </c>
      <c r="Q41" s="422"/>
      <c r="R41" s="338"/>
      <c r="S41" s="345"/>
      <c r="T41" s="343"/>
      <c r="U41" s="101" t="str">
        <f>$C41</f>
        <v>Dimanche</v>
      </c>
      <c r="V41" s="102">
        <f>$D41</f>
        <v>43877</v>
      </c>
      <c r="W41" s="340"/>
      <c r="X41" s="108">
        <v>25.6</v>
      </c>
      <c r="Y41" s="340"/>
      <c r="Z41" s="105">
        <v>0.83472222222222225</v>
      </c>
      <c r="AA41" s="338"/>
      <c r="AB41" s="345"/>
      <c r="AC41" s="343"/>
      <c r="AD41" s="101" t="str">
        <f>$C41</f>
        <v>Dimanche</v>
      </c>
      <c r="AE41" s="102">
        <f>$D41</f>
        <v>43877</v>
      </c>
      <c r="AF41" s="340"/>
      <c r="AG41" s="289">
        <v>4</v>
      </c>
      <c r="AH41" s="340"/>
      <c r="AI41" s="105">
        <v>0.1986111111111111</v>
      </c>
      <c r="AJ41" s="340"/>
      <c r="AK41" s="105">
        <v>3.888888888888889E-2</v>
      </c>
      <c r="AL41" s="340"/>
      <c r="AM41" s="105">
        <v>0</v>
      </c>
      <c r="AN41" s="340"/>
      <c r="AO41" s="105">
        <v>0</v>
      </c>
      <c r="AP41" s="340"/>
      <c r="AQ41" s="105">
        <v>0.15972222222222221</v>
      </c>
      <c r="AR41" s="340"/>
      <c r="AS41" s="334"/>
      <c r="AT41" s="343"/>
      <c r="AU41" s="101" t="str">
        <f>$C41</f>
        <v>Dimanche</v>
      </c>
      <c r="AV41" s="102">
        <f>$D41</f>
        <v>43877</v>
      </c>
      <c r="AW41" s="340"/>
      <c r="AX41" s="105">
        <v>0.2013888888888889</v>
      </c>
      <c r="AY41" s="340"/>
      <c r="AZ41" s="345"/>
      <c r="BA41" s="357"/>
      <c r="BB41" s="148">
        <f>D41</f>
        <v>43877</v>
      </c>
      <c r="BC41" s="149" t="str">
        <f>$C41</f>
        <v>Dimanche</v>
      </c>
      <c r="BD41" s="354"/>
      <c r="BE41" s="626"/>
      <c r="BF41" s="354"/>
      <c r="BG41" s="622">
        <f>IF(AG41&gt;2,1,"0")</f>
        <v>1</v>
      </c>
      <c r="BH41" s="355"/>
      <c r="BM41" s="623"/>
      <c r="BN41" s="333"/>
      <c r="BO41" s="333"/>
    </row>
    <row r="42" spans="1:67" s="496" customFormat="1" ht="27" customHeight="1" thickTop="1" thickBot="1" x14ac:dyDescent="0.3">
      <c r="A42" s="336"/>
      <c r="B42" s="337"/>
      <c r="C42" s="339"/>
      <c r="D42" s="340"/>
      <c r="E42" s="340"/>
      <c r="F42" s="422"/>
      <c r="G42" s="422"/>
      <c r="H42" s="422"/>
      <c r="I42" s="422"/>
      <c r="J42" s="422"/>
      <c r="K42" s="422"/>
      <c r="L42" s="422"/>
      <c r="M42" s="422"/>
      <c r="N42" s="422"/>
      <c r="O42" s="422"/>
      <c r="P42" s="422"/>
      <c r="Q42" s="422"/>
      <c r="R42" s="338"/>
      <c r="S42" s="342"/>
      <c r="T42" s="343"/>
      <c r="U42" s="339"/>
      <c r="V42" s="340"/>
      <c r="W42" s="340"/>
      <c r="X42" s="340"/>
      <c r="Y42" s="340"/>
      <c r="Z42" s="341"/>
      <c r="AA42" s="338"/>
      <c r="AB42" s="342"/>
      <c r="AC42" s="343"/>
      <c r="AD42" s="339"/>
      <c r="AE42" s="340"/>
      <c r="AF42" s="340"/>
      <c r="AG42" s="359"/>
      <c r="AH42" s="340"/>
      <c r="AI42" s="341"/>
      <c r="AJ42" s="340"/>
      <c r="AK42" s="341"/>
      <c r="AL42" s="340"/>
      <c r="AM42" s="341"/>
      <c r="AN42" s="340"/>
      <c r="AO42" s="341"/>
      <c r="AP42" s="340"/>
      <c r="AQ42" s="341"/>
      <c r="AR42" s="340"/>
      <c r="AS42" s="334"/>
      <c r="AT42" s="343"/>
      <c r="AU42" s="339"/>
      <c r="AV42" s="340"/>
      <c r="AW42" s="340"/>
      <c r="AX42" s="341"/>
      <c r="AY42" s="340"/>
      <c r="AZ42" s="344"/>
      <c r="BA42" s="356"/>
      <c r="BB42" s="350"/>
      <c r="BC42" s="351"/>
      <c r="BD42" s="354"/>
      <c r="BE42" s="626">
        <f>SUM(AG29:AG41)</f>
        <v>10.1</v>
      </c>
      <c r="BF42" s="354"/>
      <c r="BG42" s="622" t="str">
        <f>IF(AG42&gt;2,1,"0")</f>
        <v>0</v>
      </c>
      <c r="BH42" s="355"/>
      <c r="BM42" s="623"/>
      <c r="BN42" s="333"/>
      <c r="BO42" s="333"/>
    </row>
    <row r="43" spans="1:67" s="330" customFormat="1" ht="27" customHeight="1" thickTop="1" x14ac:dyDescent="0.25">
      <c r="A43" s="335"/>
      <c r="B43" s="337"/>
      <c r="C43" s="101" t="str">
        <f>PROPER(TEXT(D43,"JJJJ"))</f>
        <v>Lundi</v>
      </c>
      <c r="D43" s="102">
        <f>$D41+1</f>
        <v>43878</v>
      </c>
      <c r="E43" s="340"/>
      <c r="F43" s="421">
        <v>6.5</v>
      </c>
      <c r="G43" s="422"/>
      <c r="H43" s="423">
        <v>0.19652777777777777</v>
      </c>
      <c r="I43" s="422"/>
      <c r="J43" s="421">
        <v>8.1</v>
      </c>
      <c r="K43" s="422"/>
      <c r="L43" s="423">
        <v>0.80694444444444446</v>
      </c>
      <c r="M43" s="422"/>
      <c r="N43" s="421">
        <v>13.5</v>
      </c>
      <c r="O43" s="422"/>
      <c r="P43" s="423">
        <v>0.51944444444444449</v>
      </c>
      <c r="Q43" s="422"/>
      <c r="R43" s="338"/>
      <c r="S43" s="345"/>
      <c r="T43" s="343"/>
      <c r="U43" s="101" t="str">
        <f>$C43</f>
        <v>Lundi</v>
      </c>
      <c r="V43" s="102">
        <f>$D43</f>
        <v>43878</v>
      </c>
      <c r="W43" s="340"/>
      <c r="X43" s="108">
        <v>25.6</v>
      </c>
      <c r="Y43" s="340"/>
      <c r="Z43" s="105">
        <v>0.66736111111111107</v>
      </c>
      <c r="AA43" s="338"/>
      <c r="AB43" s="345"/>
      <c r="AC43" s="343"/>
      <c r="AD43" s="101" t="str">
        <f>$C43</f>
        <v>Lundi</v>
      </c>
      <c r="AE43" s="102">
        <f>$D43</f>
        <v>43878</v>
      </c>
      <c r="AF43" s="340"/>
      <c r="AG43" s="289">
        <v>7.1</v>
      </c>
      <c r="AH43" s="340"/>
      <c r="AI43" s="105">
        <v>0.31944444444444442</v>
      </c>
      <c r="AJ43" s="340"/>
      <c r="AK43" s="105">
        <v>0.22222222222222221</v>
      </c>
      <c r="AL43" s="340"/>
      <c r="AM43" s="105">
        <v>5.5555555555555552E-2</v>
      </c>
      <c r="AN43" s="340"/>
      <c r="AO43" s="105">
        <v>2.5000000000000001E-2</v>
      </c>
      <c r="AP43" s="340"/>
      <c r="AQ43" s="105">
        <v>1.7361111111111112E-2</v>
      </c>
      <c r="AR43" s="340"/>
      <c r="AS43" s="334"/>
      <c r="AT43" s="343"/>
      <c r="AU43" s="101" t="str">
        <f>$C43</f>
        <v>Lundi</v>
      </c>
      <c r="AV43" s="102">
        <f>$D43</f>
        <v>43878</v>
      </c>
      <c r="AW43" s="340"/>
      <c r="AX43" s="105">
        <v>0.27569444444444446</v>
      </c>
      <c r="AY43" s="340"/>
      <c r="AZ43" s="345"/>
      <c r="BA43" s="357"/>
      <c r="BB43" s="148">
        <f>D43</f>
        <v>43878</v>
      </c>
      <c r="BC43" s="149" t="str">
        <f>$C43</f>
        <v>Lundi</v>
      </c>
      <c r="BD43" s="354"/>
      <c r="BE43" s="626"/>
      <c r="BF43" s="354"/>
      <c r="BG43" s="622">
        <f>IF(AG43&gt;2,1,"0")</f>
        <v>1</v>
      </c>
      <c r="BH43" s="355"/>
      <c r="BM43" s="623"/>
      <c r="BN43" s="333"/>
      <c r="BO43" s="333"/>
    </row>
    <row r="44" spans="1:67" s="330" customFormat="1" ht="5.25" customHeight="1" x14ac:dyDescent="0.25">
      <c r="A44" s="335"/>
      <c r="B44" s="337"/>
      <c r="C44" s="339"/>
      <c r="D44" s="340"/>
      <c r="E44" s="340"/>
      <c r="F44" s="340"/>
      <c r="G44" s="422"/>
      <c r="H44" s="422"/>
      <c r="I44" s="422"/>
      <c r="J44" s="340"/>
      <c r="K44" s="422"/>
      <c r="L44" s="422"/>
      <c r="M44" s="422"/>
      <c r="N44" s="340"/>
      <c r="O44" s="422"/>
      <c r="P44" s="422"/>
      <c r="Q44" s="422"/>
      <c r="R44" s="338"/>
      <c r="S44" s="345"/>
      <c r="T44" s="343"/>
      <c r="U44" s="339"/>
      <c r="V44" s="340"/>
      <c r="W44" s="340"/>
      <c r="X44" s="340"/>
      <c r="Y44" s="340"/>
      <c r="Z44" s="341"/>
      <c r="AA44" s="338"/>
      <c r="AB44" s="345"/>
      <c r="AC44" s="343"/>
      <c r="AD44" s="339"/>
      <c r="AE44" s="340"/>
      <c r="AF44" s="340"/>
      <c r="AG44" s="359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34"/>
      <c r="AT44" s="343"/>
      <c r="AU44" s="339"/>
      <c r="AV44" s="340"/>
      <c r="AW44" s="340"/>
      <c r="AX44" s="341"/>
      <c r="AY44" s="340"/>
      <c r="AZ44" s="345"/>
      <c r="BA44" s="357"/>
      <c r="BB44" s="405"/>
      <c r="BC44" s="404"/>
      <c r="BD44" s="354"/>
      <c r="BE44" s="626"/>
      <c r="BF44" s="354"/>
      <c r="BG44" s="622"/>
      <c r="BH44" s="347"/>
      <c r="BM44" s="623"/>
      <c r="BN44" s="333"/>
      <c r="BO44" s="333"/>
    </row>
    <row r="45" spans="1:67" s="330" customFormat="1" ht="27" customHeight="1" x14ac:dyDescent="0.25">
      <c r="A45" s="335"/>
      <c r="B45" s="337"/>
      <c r="C45" s="101" t="str">
        <f>PROPER(TEXT(D45,"JJJJ"))</f>
        <v>Mardi</v>
      </c>
      <c r="D45" s="102">
        <f>$D43+1</f>
        <v>43879</v>
      </c>
      <c r="E45" s="340"/>
      <c r="F45" s="421">
        <v>6.6</v>
      </c>
      <c r="G45" s="422"/>
      <c r="H45" s="423">
        <v>0.24791666666666667</v>
      </c>
      <c r="I45" s="422"/>
      <c r="J45" s="421">
        <v>6.6</v>
      </c>
      <c r="K45" s="422"/>
      <c r="L45" s="423">
        <v>0.24791666666666667</v>
      </c>
      <c r="M45" s="422"/>
      <c r="N45" s="421">
        <v>12.8</v>
      </c>
      <c r="O45" s="422"/>
      <c r="P45" s="423">
        <v>0.55208333333333337</v>
      </c>
      <c r="Q45" s="422"/>
      <c r="R45" s="338"/>
      <c r="S45" s="345"/>
      <c r="T45" s="343"/>
      <c r="U45" s="101" t="str">
        <f>$C45</f>
        <v>Mardi</v>
      </c>
      <c r="V45" s="102">
        <f>$D45</f>
        <v>43879</v>
      </c>
      <c r="W45" s="340"/>
      <c r="X45" s="108">
        <v>20.2</v>
      </c>
      <c r="Y45" s="340"/>
      <c r="Z45" s="105">
        <v>1.3888888888888889E-3</v>
      </c>
      <c r="AA45" s="338"/>
      <c r="AB45" s="345"/>
      <c r="AC45" s="343"/>
      <c r="AD45" s="101" t="str">
        <f>$C45</f>
        <v>Mardi</v>
      </c>
      <c r="AE45" s="102">
        <f>$D45</f>
        <v>43879</v>
      </c>
      <c r="AF45" s="340"/>
      <c r="AG45" s="289">
        <v>1</v>
      </c>
      <c r="AH45" s="340"/>
      <c r="AI45" s="105">
        <v>8.4027777777777785E-2</v>
      </c>
      <c r="AJ45" s="340"/>
      <c r="AK45" s="105">
        <v>4.4444444444444446E-2</v>
      </c>
      <c r="AL45" s="340"/>
      <c r="AM45" s="105">
        <v>0</v>
      </c>
      <c r="AN45" s="340"/>
      <c r="AO45" s="105">
        <v>3.9583333333333331E-2</v>
      </c>
      <c r="AP45" s="340"/>
      <c r="AQ45" s="105">
        <v>0</v>
      </c>
      <c r="AR45" s="340"/>
      <c r="AS45" s="334"/>
      <c r="AT45" s="343"/>
      <c r="AU45" s="101" t="str">
        <f>$C45</f>
        <v>Mardi</v>
      </c>
      <c r="AV45" s="102">
        <f>$D45</f>
        <v>43879</v>
      </c>
      <c r="AW45" s="340"/>
      <c r="AX45" s="105">
        <v>0.31458333333333333</v>
      </c>
      <c r="AY45" s="340"/>
      <c r="AZ45" s="345"/>
      <c r="BA45" s="357"/>
      <c r="BB45" s="148">
        <f>D45</f>
        <v>43879</v>
      </c>
      <c r="BC45" s="149" t="str">
        <f>$C45</f>
        <v>Mardi</v>
      </c>
      <c r="BD45" s="354"/>
      <c r="BE45" s="626"/>
      <c r="BF45" s="354"/>
      <c r="BG45" s="622" t="str">
        <f>IF(AG45&gt;2,1,"0")</f>
        <v>0</v>
      </c>
      <c r="BH45" s="355"/>
      <c r="BM45" s="623"/>
      <c r="BN45" s="333"/>
      <c r="BO45" s="333"/>
    </row>
    <row r="46" spans="1:67" s="496" customFormat="1" ht="5.25" customHeight="1" x14ac:dyDescent="0.25">
      <c r="A46" s="335"/>
      <c r="B46" s="337"/>
      <c r="C46" s="339"/>
      <c r="D46" s="340"/>
      <c r="E46" s="340"/>
      <c r="F46" s="340"/>
      <c r="G46" s="422"/>
      <c r="H46" s="422"/>
      <c r="I46" s="422"/>
      <c r="J46" s="340"/>
      <c r="K46" s="422"/>
      <c r="L46" s="422"/>
      <c r="M46" s="422"/>
      <c r="N46" s="340"/>
      <c r="O46" s="422"/>
      <c r="P46" s="422"/>
      <c r="Q46" s="422"/>
      <c r="R46" s="338"/>
      <c r="S46" s="345"/>
      <c r="T46" s="343"/>
      <c r="U46" s="339"/>
      <c r="V46" s="340"/>
      <c r="W46" s="340"/>
      <c r="X46" s="340"/>
      <c r="Y46" s="340"/>
      <c r="Z46" s="341"/>
      <c r="AA46" s="338"/>
      <c r="AB46" s="345"/>
      <c r="AC46" s="343"/>
      <c r="AD46" s="339"/>
      <c r="AE46" s="340"/>
      <c r="AF46" s="340"/>
      <c r="AG46" s="359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34"/>
      <c r="AT46" s="343"/>
      <c r="AU46" s="339"/>
      <c r="AV46" s="340"/>
      <c r="AW46" s="340"/>
      <c r="AX46" s="341"/>
      <c r="AY46" s="340"/>
      <c r="AZ46" s="345"/>
      <c r="BA46" s="357"/>
      <c r="BB46" s="405"/>
      <c r="BC46" s="404"/>
      <c r="BD46" s="354"/>
      <c r="BE46" s="626"/>
      <c r="BF46" s="354"/>
      <c r="BG46" s="622"/>
      <c r="BH46" s="347"/>
      <c r="BM46" s="623"/>
      <c r="BN46" s="333"/>
      <c r="BO46" s="333"/>
    </row>
    <row r="47" spans="1:67" s="330" customFormat="1" ht="27" customHeight="1" x14ac:dyDescent="0.25">
      <c r="A47" s="335"/>
      <c r="B47" s="337"/>
      <c r="C47" s="101" t="str">
        <f>PROPER(TEXT(D47,"JJJJ"))</f>
        <v>Mercredi</v>
      </c>
      <c r="D47" s="102">
        <f>$D45+1</f>
        <v>43880</v>
      </c>
      <c r="E47" s="340"/>
      <c r="F47" s="421">
        <v>7.7</v>
      </c>
      <c r="G47" s="422"/>
      <c r="H47" s="423">
        <v>5.6250000000000001E-2</v>
      </c>
      <c r="I47" s="422"/>
      <c r="J47" s="421">
        <v>9.1999999999999993</v>
      </c>
      <c r="K47" s="422"/>
      <c r="L47" s="423">
        <v>0.35486111111111113</v>
      </c>
      <c r="M47" s="422"/>
      <c r="N47" s="421">
        <v>13.3</v>
      </c>
      <c r="O47" s="422"/>
      <c r="P47" s="423">
        <v>0.56319444444444444</v>
      </c>
      <c r="Q47" s="422"/>
      <c r="R47" s="338"/>
      <c r="S47" s="345"/>
      <c r="T47" s="343"/>
      <c r="U47" s="101" t="str">
        <f>$C47</f>
        <v>Mercredi</v>
      </c>
      <c r="V47" s="102">
        <f>$D47</f>
        <v>43880</v>
      </c>
      <c r="W47" s="340"/>
      <c r="X47" s="108">
        <v>25.6</v>
      </c>
      <c r="Y47" s="340"/>
      <c r="Z47" s="105">
        <v>0.125</v>
      </c>
      <c r="AA47" s="338"/>
      <c r="AB47" s="345"/>
      <c r="AC47" s="343"/>
      <c r="AD47" s="101" t="str">
        <f>$C47</f>
        <v>Mercredi</v>
      </c>
      <c r="AE47" s="102">
        <f>$D47</f>
        <v>43880</v>
      </c>
      <c r="AF47" s="340"/>
      <c r="AG47" s="289">
        <v>2.1</v>
      </c>
      <c r="AH47" s="340"/>
      <c r="AI47" s="105">
        <v>0.2</v>
      </c>
      <c r="AJ47" s="340"/>
      <c r="AK47" s="105">
        <v>7.7083333333333337E-2</v>
      </c>
      <c r="AL47" s="340"/>
      <c r="AM47" s="105">
        <v>0.12291666666666666</v>
      </c>
      <c r="AN47" s="340"/>
      <c r="AO47" s="105">
        <v>0</v>
      </c>
      <c r="AP47" s="340"/>
      <c r="AQ47" s="105">
        <v>0</v>
      </c>
      <c r="AR47" s="340"/>
      <c r="AS47" s="334"/>
      <c r="AT47" s="343"/>
      <c r="AU47" s="101" t="str">
        <f>$C47</f>
        <v>Mercredi</v>
      </c>
      <c r="AV47" s="102">
        <f>$D47</f>
        <v>43880</v>
      </c>
      <c r="AW47" s="340"/>
      <c r="AX47" s="105">
        <v>0.23472222222222222</v>
      </c>
      <c r="AY47" s="340"/>
      <c r="AZ47" s="345"/>
      <c r="BA47" s="357"/>
      <c r="BB47" s="148">
        <f>D47</f>
        <v>43880</v>
      </c>
      <c r="BC47" s="149" t="str">
        <f>$C47</f>
        <v>Mercredi</v>
      </c>
      <c r="BD47" s="354"/>
      <c r="BE47" s="626"/>
      <c r="BF47" s="354"/>
      <c r="BG47" s="622">
        <f>IF(AG47&gt;2,1,"0")</f>
        <v>1</v>
      </c>
      <c r="BH47" s="355"/>
      <c r="BM47" s="623"/>
      <c r="BN47" s="333"/>
      <c r="BO47" s="333"/>
    </row>
    <row r="48" spans="1:67" s="330" customFormat="1" ht="5.25" customHeight="1" x14ac:dyDescent="0.25">
      <c r="A48" s="335"/>
      <c r="B48" s="337"/>
      <c r="C48" s="339"/>
      <c r="D48" s="340"/>
      <c r="E48" s="340"/>
      <c r="F48" s="340"/>
      <c r="G48" s="422"/>
      <c r="H48" s="422"/>
      <c r="I48" s="422"/>
      <c r="J48" s="340"/>
      <c r="K48" s="422"/>
      <c r="L48" s="422"/>
      <c r="M48" s="422"/>
      <c r="N48" s="340"/>
      <c r="O48" s="422"/>
      <c r="P48" s="422"/>
      <c r="Q48" s="422"/>
      <c r="R48" s="338"/>
      <c r="S48" s="345"/>
      <c r="T48" s="343"/>
      <c r="U48" s="339"/>
      <c r="V48" s="340"/>
      <c r="W48" s="340"/>
      <c r="X48" s="340"/>
      <c r="Y48" s="340"/>
      <c r="Z48" s="341"/>
      <c r="AA48" s="338"/>
      <c r="AB48" s="345"/>
      <c r="AC48" s="343"/>
      <c r="AD48" s="339"/>
      <c r="AE48" s="340"/>
      <c r="AF48" s="340"/>
      <c r="AG48" s="359"/>
      <c r="AH48" s="340"/>
      <c r="AI48" s="340"/>
      <c r="AJ48" s="340"/>
      <c r="AK48" s="340"/>
      <c r="AL48" s="340"/>
      <c r="AM48" s="340"/>
      <c r="AN48" s="340"/>
      <c r="AO48" s="340"/>
      <c r="AP48" s="340"/>
      <c r="AQ48" s="340"/>
      <c r="AR48" s="340"/>
      <c r="AS48" s="334"/>
      <c r="AT48" s="343"/>
      <c r="AU48" s="339"/>
      <c r="AV48" s="340"/>
      <c r="AW48" s="340"/>
      <c r="AX48" s="341"/>
      <c r="AY48" s="340"/>
      <c r="AZ48" s="345"/>
      <c r="BA48" s="357"/>
      <c r="BB48" s="352"/>
      <c r="BC48" s="353"/>
      <c r="BD48" s="354"/>
      <c r="BE48" s="626"/>
      <c r="BF48" s="354"/>
      <c r="BG48" s="622"/>
      <c r="BH48" s="355"/>
      <c r="BM48" s="623"/>
      <c r="BN48" s="333"/>
      <c r="BO48" s="333"/>
    </row>
    <row r="49" spans="1:67" s="330" customFormat="1" ht="27" customHeight="1" x14ac:dyDescent="0.25">
      <c r="A49" s="335"/>
      <c r="B49" s="337"/>
      <c r="C49" s="101" t="str">
        <f>PROPER(TEXT(D49,"JJJJ"))</f>
        <v>Jeudi</v>
      </c>
      <c r="D49" s="102">
        <f>$D47+1</f>
        <v>43881</v>
      </c>
      <c r="E49" s="340"/>
      <c r="F49" s="421">
        <v>5.6</v>
      </c>
      <c r="G49" s="422"/>
      <c r="H49" s="423">
        <v>0.97083333333333299</v>
      </c>
      <c r="I49" s="422"/>
      <c r="J49" s="421">
        <v>5.6</v>
      </c>
      <c r="K49" s="422"/>
      <c r="L49" s="423">
        <v>0.97083333333333299</v>
      </c>
      <c r="M49" s="422"/>
      <c r="N49" s="421">
        <v>13.3</v>
      </c>
      <c r="O49" s="422"/>
      <c r="P49" s="423">
        <v>0.63055555555555598</v>
      </c>
      <c r="Q49" s="422"/>
      <c r="R49" s="338"/>
      <c r="S49" s="345"/>
      <c r="T49" s="343"/>
      <c r="U49" s="101" t="str">
        <f>$C49</f>
        <v>Jeudi</v>
      </c>
      <c r="V49" s="102">
        <f>$D49</f>
        <v>43881</v>
      </c>
      <c r="W49" s="340"/>
      <c r="X49" s="108">
        <v>22.2</v>
      </c>
      <c r="Y49" s="340"/>
      <c r="Z49" s="105">
        <v>0.76875000000000004</v>
      </c>
      <c r="AA49" s="338"/>
      <c r="AB49" s="345"/>
      <c r="AC49" s="343"/>
      <c r="AD49" s="101" t="str">
        <f>$C49</f>
        <v>Jeudi</v>
      </c>
      <c r="AE49" s="102">
        <f>$D49</f>
        <v>43881</v>
      </c>
      <c r="AF49" s="340"/>
      <c r="AG49" s="289">
        <v>0.7</v>
      </c>
      <c r="AH49" s="340"/>
      <c r="AI49" s="105">
        <v>0.05</v>
      </c>
      <c r="AJ49" s="340"/>
      <c r="AK49" s="105">
        <v>0</v>
      </c>
      <c r="AL49" s="340"/>
      <c r="AM49" s="105">
        <v>0</v>
      </c>
      <c r="AN49" s="340"/>
      <c r="AO49" s="105">
        <v>3.5416666666666666E-2</v>
      </c>
      <c r="AP49" s="340"/>
      <c r="AQ49" s="105">
        <v>1.5277777777777777E-2</v>
      </c>
      <c r="AR49" s="340"/>
      <c r="AS49" s="334"/>
      <c r="AT49" s="343"/>
      <c r="AU49" s="101" t="str">
        <f>$C49</f>
        <v>Jeudi</v>
      </c>
      <c r="AV49" s="102">
        <f>$D49</f>
        <v>43881</v>
      </c>
      <c r="AW49" s="340"/>
      <c r="AX49" s="105">
        <v>0.16388888888888889</v>
      </c>
      <c r="AY49" s="340"/>
      <c r="AZ49" s="345"/>
      <c r="BA49" s="357"/>
      <c r="BB49" s="148">
        <f>D49</f>
        <v>43881</v>
      </c>
      <c r="BC49" s="149" t="str">
        <f>$C49</f>
        <v>Jeudi</v>
      </c>
      <c r="BD49" s="354"/>
      <c r="BE49" s="626"/>
      <c r="BF49" s="354"/>
      <c r="BG49" s="622" t="str">
        <f>IF(AG49&gt;2,1,"0")</f>
        <v>0</v>
      </c>
      <c r="BH49" s="355"/>
      <c r="BM49" s="623"/>
      <c r="BN49" s="333"/>
      <c r="BO49" s="333"/>
    </row>
    <row r="50" spans="1:67" s="330" customFormat="1" ht="5.25" customHeight="1" x14ac:dyDescent="0.25">
      <c r="A50" s="335"/>
      <c r="B50" s="337"/>
      <c r="C50" s="339"/>
      <c r="D50" s="340"/>
      <c r="E50" s="340"/>
      <c r="F50" s="340"/>
      <c r="G50" s="422"/>
      <c r="H50" s="422"/>
      <c r="I50" s="422"/>
      <c r="J50" s="340"/>
      <c r="K50" s="422"/>
      <c r="L50" s="422"/>
      <c r="M50" s="422"/>
      <c r="N50" s="340"/>
      <c r="O50" s="422"/>
      <c r="P50" s="422"/>
      <c r="Q50" s="422"/>
      <c r="R50" s="338"/>
      <c r="S50" s="345"/>
      <c r="T50" s="343"/>
      <c r="U50" s="339"/>
      <c r="V50" s="340"/>
      <c r="W50" s="340"/>
      <c r="X50" s="340"/>
      <c r="Y50" s="340"/>
      <c r="Z50" s="341"/>
      <c r="AA50" s="338"/>
      <c r="AB50" s="345"/>
      <c r="AC50" s="343"/>
      <c r="AD50" s="339"/>
      <c r="AE50" s="340"/>
      <c r="AF50" s="340"/>
      <c r="AG50" s="359"/>
      <c r="AH50" s="340"/>
      <c r="AI50" s="340"/>
      <c r="AJ50" s="340"/>
      <c r="AK50" s="340"/>
      <c r="AL50" s="340"/>
      <c r="AM50" s="340"/>
      <c r="AN50" s="340"/>
      <c r="AO50" s="340"/>
      <c r="AP50" s="340"/>
      <c r="AQ50" s="340"/>
      <c r="AR50" s="340"/>
      <c r="AS50" s="334"/>
      <c r="AT50" s="343"/>
      <c r="AU50" s="339"/>
      <c r="AV50" s="340"/>
      <c r="AW50" s="340"/>
      <c r="AX50" s="341"/>
      <c r="AY50" s="340"/>
      <c r="AZ50" s="345"/>
      <c r="BA50" s="357"/>
      <c r="BB50" s="352"/>
      <c r="BC50" s="353"/>
      <c r="BD50" s="354"/>
      <c r="BE50" s="626"/>
      <c r="BF50" s="354"/>
      <c r="BG50" s="622"/>
      <c r="BH50" s="355"/>
      <c r="BM50" s="623"/>
      <c r="BN50" s="333"/>
      <c r="BO50" s="333"/>
    </row>
    <row r="51" spans="1:67" s="330" customFormat="1" ht="27" customHeight="1" x14ac:dyDescent="0.25">
      <c r="A51" s="335"/>
      <c r="B51" s="337"/>
      <c r="C51" s="101" t="str">
        <f>PROPER(TEXT(D51,"JJJJ"))</f>
        <v>Vendredi</v>
      </c>
      <c r="D51" s="102">
        <f>$D49+1</f>
        <v>43882</v>
      </c>
      <c r="E51" s="340"/>
      <c r="F51" s="421">
        <v>1.1000000000000001</v>
      </c>
      <c r="G51" s="422"/>
      <c r="H51" s="105">
        <v>0.33055555555555599</v>
      </c>
      <c r="I51" s="422"/>
      <c r="J51" s="421">
        <v>1.1000000000000001</v>
      </c>
      <c r="K51" s="422"/>
      <c r="L51" s="105">
        <v>0.33055555555555599</v>
      </c>
      <c r="M51" s="422"/>
      <c r="N51" s="421">
        <v>12.4</v>
      </c>
      <c r="O51" s="422"/>
      <c r="P51" s="105">
        <v>0.59861111111111098</v>
      </c>
      <c r="Q51" s="422"/>
      <c r="R51" s="338"/>
      <c r="S51" s="345"/>
      <c r="T51" s="343"/>
      <c r="U51" s="101" t="str">
        <f>$C51</f>
        <v>Vendredi</v>
      </c>
      <c r="V51" s="102">
        <f>$D51</f>
        <v>43882</v>
      </c>
      <c r="W51" s="340"/>
      <c r="X51" s="108">
        <v>7.2</v>
      </c>
      <c r="Y51" s="340"/>
      <c r="Z51" s="105">
        <v>0.45833333333333298</v>
      </c>
      <c r="AA51" s="338"/>
      <c r="AB51" s="345"/>
      <c r="AC51" s="343"/>
      <c r="AD51" s="101" t="str">
        <f>$C51</f>
        <v>Vendredi</v>
      </c>
      <c r="AE51" s="102">
        <f>$D51</f>
        <v>43882</v>
      </c>
      <c r="AF51" s="340"/>
      <c r="AG51" s="289">
        <v>0.3</v>
      </c>
      <c r="AH51" s="340"/>
      <c r="AI51" s="105">
        <v>3.888888888888889E-2</v>
      </c>
      <c r="AJ51" s="340"/>
      <c r="AK51" s="105">
        <v>3.888888888888889E-2</v>
      </c>
      <c r="AL51" s="340"/>
      <c r="AM51" s="105">
        <v>0</v>
      </c>
      <c r="AN51" s="340"/>
      <c r="AO51" s="105">
        <v>0</v>
      </c>
      <c r="AP51" s="340"/>
      <c r="AQ51" s="105">
        <v>0</v>
      </c>
      <c r="AR51" s="340"/>
      <c r="AS51" s="334"/>
      <c r="AT51" s="343"/>
      <c r="AU51" s="101" t="str">
        <f>$C51</f>
        <v>Vendredi</v>
      </c>
      <c r="AV51" s="102">
        <f>$D51</f>
        <v>43882</v>
      </c>
      <c r="AW51" s="340"/>
      <c r="AX51" s="105">
        <v>0.37986111111111109</v>
      </c>
      <c r="AY51" s="340"/>
      <c r="AZ51" s="345"/>
      <c r="BA51" s="357"/>
      <c r="BB51" s="148">
        <f>D51</f>
        <v>43882</v>
      </c>
      <c r="BC51" s="149" t="str">
        <f>$C51</f>
        <v>Vendredi</v>
      </c>
      <c r="BD51" s="354"/>
      <c r="BE51" s="626"/>
      <c r="BF51" s="354"/>
      <c r="BG51" s="622" t="str">
        <f>IF(AG51&gt;2,1,"0")</f>
        <v>0</v>
      </c>
      <c r="BH51" s="355"/>
      <c r="BM51" s="623"/>
      <c r="BN51" s="333"/>
      <c r="BO51" s="333"/>
    </row>
    <row r="52" spans="1:67" s="330" customFormat="1" ht="5.25" customHeight="1" x14ac:dyDescent="0.25">
      <c r="A52" s="335"/>
      <c r="B52" s="337"/>
      <c r="C52" s="339"/>
      <c r="D52" s="340"/>
      <c r="E52" s="340"/>
      <c r="F52" s="340"/>
      <c r="G52" s="422"/>
      <c r="H52" s="422"/>
      <c r="I52" s="422"/>
      <c r="J52" s="340"/>
      <c r="K52" s="422"/>
      <c r="L52" s="422"/>
      <c r="M52" s="422"/>
      <c r="N52" s="340"/>
      <c r="O52" s="422"/>
      <c r="P52" s="422"/>
      <c r="Q52" s="422"/>
      <c r="R52" s="338"/>
      <c r="S52" s="345"/>
      <c r="T52" s="343"/>
      <c r="U52" s="339"/>
      <c r="V52" s="340"/>
      <c r="W52" s="340"/>
      <c r="X52" s="340"/>
      <c r="Y52" s="340"/>
      <c r="Z52" s="341"/>
      <c r="AA52" s="338"/>
      <c r="AB52" s="345"/>
      <c r="AC52" s="343"/>
      <c r="AD52" s="339"/>
      <c r="AE52" s="340"/>
      <c r="AF52" s="340"/>
      <c r="AG52" s="359"/>
      <c r="AH52" s="340"/>
      <c r="AI52" s="340"/>
      <c r="AJ52" s="340"/>
      <c r="AK52" s="340"/>
      <c r="AL52" s="340"/>
      <c r="AM52" s="340"/>
      <c r="AN52" s="340"/>
      <c r="AO52" s="340"/>
      <c r="AP52" s="340"/>
      <c r="AQ52" s="340"/>
      <c r="AR52" s="340"/>
      <c r="AS52" s="334"/>
      <c r="AT52" s="343"/>
      <c r="AU52" s="339"/>
      <c r="AV52" s="340"/>
      <c r="AW52" s="340"/>
      <c r="AX52" s="341"/>
      <c r="AY52" s="340"/>
      <c r="AZ52" s="345"/>
      <c r="BA52" s="357"/>
      <c r="BB52" s="352"/>
      <c r="BC52" s="353"/>
      <c r="BD52" s="354"/>
      <c r="BE52" s="626"/>
      <c r="BF52" s="354"/>
      <c r="BG52" s="622"/>
      <c r="BH52" s="355"/>
      <c r="BM52" s="623"/>
      <c r="BN52" s="333"/>
      <c r="BO52" s="333"/>
    </row>
    <row r="53" spans="1:67" s="330" customFormat="1" ht="27" customHeight="1" x14ac:dyDescent="0.25">
      <c r="A53" s="335"/>
      <c r="B53" s="337"/>
      <c r="C53" s="101" t="str">
        <f>PROPER(TEXT(D53,"JJJJ"))</f>
        <v>Samedi</v>
      </c>
      <c r="D53" s="102">
        <f>$D51+1</f>
        <v>43883</v>
      </c>
      <c r="E53" s="340"/>
      <c r="F53" s="421">
        <v>2.9</v>
      </c>
      <c r="G53" s="422"/>
      <c r="H53" s="105">
        <v>0.179861111111111</v>
      </c>
      <c r="I53" s="422"/>
      <c r="J53" s="421">
        <v>2.9</v>
      </c>
      <c r="K53" s="422"/>
      <c r="L53" s="105">
        <v>0.179861111111111</v>
      </c>
      <c r="M53" s="422"/>
      <c r="N53" s="421">
        <v>13.9</v>
      </c>
      <c r="O53" s="422"/>
      <c r="P53" s="105">
        <v>0.57569444444444495</v>
      </c>
      <c r="Q53" s="422"/>
      <c r="R53" s="338"/>
      <c r="S53" s="345"/>
      <c r="T53" s="343"/>
      <c r="U53" s="101" t="str">
        <f>$C53</f>
        <v>Samedi</v>
      </c>
      <c r="V53" s="102">
        <f>$D53</f>
        <v>43883</v>
      </c>
      <c r="W53" s="340"/>
      <c r="X53" s="108">
        <v>14.8</v>
      </c>
      <c r="Y53" s="340"/>
      <c r="Z53" s="105">
        <v>0.50277777777777799</v>
      </c>
      <c r="AA53" s="338"/>
      <c r="AB53" s="345"/>
      <c r="AC53" s="343"/>
      <c r="AD53" s="101" t="str">
        <f>$C53</f>
        <v>Samedi</v>
      </c>
      <c r="AE53" s="102">
        <f>$D53</f>
        <v>43883</v>
      </c>
      <c r="AF53" s="340"/>
      <c r="AG53" s="289">
        <v>0</v>
      </c>
      <c r="AH53" s="340"/>
      <c r="AI53" s="105">
        <v>0</v>
      </c>
      <c r="AJ53" s="340"/>
      <c r="AK53" s="105">
        <v>0</v>
      </c>
      <c r="AL53" s="340"/>
      <c r="AM53" s="105">
        <v>0</v>
      </c>
      <c r="AN53" s="340"/>
      <c r="AO53" s="105">
        <v>0</v>
      </c>
      <c r="AP53" s="340"/>
      <c r="AQ53" s="105">
        <v>0</v>
      </c>
      <c r="AR53" s="340"/>
      <c r="AS53" s="334"/>
      <c r="AT53" s="343"/>
      <c r="AU53" s="101" t="str">
        <f>$C53</f>
        <v>Samedi</v>
      </c>
      <c r="AV53" s="102">
        <f>$D53</f>
        <v>43883</v>
      </c>
      <c r="AW53" s="340"/>
      <c r="AX53" s="105">
        <v>0.23541666666666666</v>
      </c>
      <c r="AY53" s="340"/>
      <c r="AZ53" s="345"/>
      <c r="BA53" s="357"/>
      <c r="BB53" s="148">
        <f>D53</f>
        <v>43883</v>
      </c>
      <c r="BC53" s="149" t="str">
        <f>$C53</f>
        <v>Samedi</v>
      </c>
      <c r="BD53" s="354"/>
      <c r="BE53" s="626"/>
      <c r="BF53" s="354"/>
      <c r="BG53" s="622" t="str">
        <f>IF(AG53&gt;2,1,"0")</f>
        <v>0</v>
      </c>
      <c r="BH53" s="355"/>
      <c r="BM53" s="623"/>
      <c r="BN53" s="333"/>
      <c r="BO53" s="333"/>
    </row>
    <row r="54" spans="1:67" s="330" customFormat="1" ht="5.25" customHeight="1" x14ac:dyDescent="0.25">
      <c r="A54" s="335"/>
      <c r="B54" s="337"/>
      <c r="C54" s="339"/>
      <c r="D54" s="340"/>
      <c r="E54" s="340"/>
      <c r="F54" s="340"/>
      <c r="G54" s="422"/>
      <c r="H54" s="422"/>
      <c r="I54" s="422"/>
      <c r="J54" s="340"/>
      <c r="K54" s="422"/>
      <c r="L54" s="422"/>
      <c r="M54" s="422"/>
      <c r="N54" s="340"/>
      <c r="O54" s="422"/>
      <c r="P54" s="422"/>
      <c r="Q54" s="422"/>
      <c r="R54" s="338"/>
      <c r="S54" s="345"/>
      <c r="T54" s="343"/>
      <c r="U54" s="339"/>
      <c r="V54" s="340"/>
      <c r="W54" s="340"/>
      <c r="X54" s="340"/>
      <c r="Y54" s="340"/>
      <c r="Z54" s="341"/>
      <c r="AA54" s="338"/>
      <c r="AB54" s="345"/>
      <c r="AC54" s="343"/>
      <c r="AD54" s="339"/>
      <c r="AE54" s="340"/>
      <c r="AF54" s="340"/>
      <c r="AG54" s="359"/>
      <c r="AH54" s="340"/>
      <c r="AI54" s="340"/>
      <c r="AJ54" s="340"/>
      <c r="AK54" s="340"/>
      <c r="AL54" s="340"/>
      <c r="AM54" s="340"/>
      <c r="AN54" s="340"/>
      <c r="AO54" s="340"/>
      <c r="AP54" s="340"/>
      <c r="AQ54" s="340"/>
      <c r="AR54" s="340"/>
      <c r="AS54" s="334"/>
      <c r="AT54" s="343"/>
      <c r="AU54" s="339"/>
      <c r="AV54" s="340"/>
      <c r="AW54" s="340"/>
      <c r="AX54" s="341"/>
      <c r="AY54" s="340"/>
      <c r="AZ54" s="345"/>
      <c r="BA54" s="357"/>
      <c r="BB54" s="352"/>
      <c r="BC54" s="353"/>
      <c r="BD54" s="354"/>
      <c r="BE54" s="626"/>
      <c r="BF54" s="354"/>
      <c r="BG54" s="622"/>
      <c r="BH54" s="355"/>
      <c r="BM54" s="623"/>
      <c r="BN54" s="333"/>
      <c r="BO54" s="333"/>
    </row>
    <row r="55" spans="1:67" s="330" customFormat="1" ht="27" customHeight="1" thickBot="1" x14ac:dyDescent="0.3">
      <c r="A55" s="335"/>
      <c r="B55" s="337"/>
      <c r="C55" s="101" t="str">
        <f>PROPER(TEXT(D55,"JJJJ"))</f>
        <v>Dimanche</v>
      </c>
      <c r="D55" s="102">
        <f>$D53+1</f>
        <v>43884</v>
      </c>
      <c r="E55" s="340"/>
      <c r="F55" s="421">
        <v>10.6</v>
      </c>
      <c r="G55" s="422"/>
      <c r="H55" s="105">
        <v>0</v>
      </c>
      <c r="I55" s="422"/>
      <c r="J55" s="421">
        <v>10.6</v>
      </c>
      <c r="K55" s="422"/>
      <c r="L55" s="105">
        <v>0</v>
      </c>
      <c r="M55" s="422"/>
      <c r="N55" s="421">
        <v>12</v>
      </c>
      <c r="O55" s="422"/>
      <c r="P55" s="105">
        <v>0.49375000000000002</v>
      </c>
      <c r="Q55" s="422"/>
      <c r="R55" s="338"/>
      <c r="S55" s="345"/>
      <c r="T55" s="343"/>
      <c r="U55" s="101" t="str">
        <f>$C55</f>
        <v>Dimanche</v>
      </c>
      <c r="V55" s="102">
        <f>$D55</f>
        <v>43884</v>
      </c>
      <c r="W55" s="340"/>
      <c r="X55" s="108">
        <v>16.600000000000001</v>
      </c>
      <c r="Y55" s="340"/>
      <c r="Z55" s="105">
        <v>0.64930555555555602</v>
      </c>
      <c r="AA55" s="338"/>
      <c r="AB55" s="345"/>
      <c r="AC55" s="343"/>
      <c r="AD55" s="101" t="str">
        <f>$C55</f>
        <v>Dimanche</v>
      </c>
      <c r="AE55" s="102">
        <f>$D55</f>
        <v>43884</v>
      </c>
      <c r="AF55" s="340"/>
      <c r="AG55" s="289">
        <v>0.5</v>
      </c>
      <c r="AH55" s="340"/>
      <c r="AI55" s="105">
        <v>8.1250000000000003E-2</v>
      </c>
      <c r="AJ55" s="340"/>
      <c r="AK55" s="105">
        <v>0</v>
      </c>
      <c r="AL55" s="340"/>
      <c r="AM55" s="105">
        <v>0</v>
      </c>
      <c r="AN55" s="340"/>
      <c r="AO55" s="105">
        <v>0</v>
      </c>
      <c r="AP55" s="340"/>
      <c r="AQ55" s="105">
        <v>8.1250000000000003E-2</v>
      </c>
      <c r="AR55" s="340"/>
      <c r="AS55" s="334"/>
      <c r="AT55" s="343"/>
      <c r="AU55" s="101" t="str">
        <f>$C55</f>
        <v>Dimanche</v>
      </c>
      <c r="AV55" s="102">
        <f>$D55</f>
        <v>43884</v>
      </c>
      <c r="AW55" s="340"/>
      <c r="AX55" s="105">
        <v>5.2083333333333336E-2</v>
      </c>
      <c r="AY55" s="340"/>
      <c r="AZ55" s="345"/>
      <c r="BA55" s="357"/>
      <c r="BB55" s="148">
        <f>D55</f>
        <v>43884</v>
      </c>
      <c r="BC55" s="149" t="str">
        <f>$C55</f>
        <v>Dimanche</v>
      </c>
      <c r="BD55" s="354"/>
      <c r="BE55" s="626"/>
      <c r="BF55" s="354"/>
      <c r="BG55" s="622" t="str">
        <f>IF(AG55&gt;2,1,"0")</f>
        <v>0</v>
      </c>
      <c r="BH55" s="355"/>
      <c r="BM55" s="623"/>
      <c r="BN55" s="333"/>
      <c r="BO55" s="333"/>
    </row>
    <row r="56" spans="1:67" s="330" customFormat="1" ht="27" customHeight="1" thickTop="1" thickBot="1" x14ac:dyDescent="0.3">
      <c r="A56" s="336"/>
      <c r="B56" s="337"/>
      <c r="C56" s="339"/>
      <c r="D56" s="340"/>
      <c r="E56" s="340"/>
      <c r="F56" s="422"/>
      <c r="G56" s="422"/>
      <c r="H56" s="422"/>
      <c r="I56" s="422"/>
      <c r="J56" s="422"/>
      <c r="K56" s="422"/>
      <c r="L56" s="422"/>
      <c r="M56" s="422"/>
      <c r="N56" s="422"/>
      <c r="O56" s="422"/>
      <c r="P56" s="422"/>
      <c r="Q56" s="422"/>
      <c r="R56" s="338"/>
      <c r="S56" s="342"/>
      <c r="T56" s="343"/>
      <c r="U56" s="339"/>
      <c r="V56" s="340"/>
      <c r="W56" s="340"/>
      <c r="X56" s="340"/>
      <c r="Y56" s="340"/>
      <c r="Z56" s="341"/>
      <c r="AA56" s="338"/>
      <c r="AB56" s="342"/>
      <c r="AC56" s="343"/>
      <c r="AD56" s="339"/>
      <c r="AE56" s="340"/>
      <c r="AF56" s="340"/>
      <c r="AG56" s="359"/>
      <c r="AH56" s="340"/>
      <c r="AI56" s="341"/>
      <c r="AJ56" s="340"/>
      <c r="AK56" s="341"/>
      <c r="AL56" s="340"/>
      <c r="AM56" s="341"/>
      <c r="AN56" s="340"/>
      <c r="AO56" s="341"/>
      <c r="AP56" s="340"/>
      <c r="AQ56" s="341"/>
      <c r="AR56" s="340"/>
      <c r="AS56" s="334"/>
      <c r="AT56" s="343"/>
      <c r="AU56" s="339"/>
      <c r="AV56" s="340"/>
      <c r="AW56" s="340"/>
      <c r="AX56" s="341"/>
      <c r="AY56" s="340"/>
      <c r="AZ56" s="344"/>
      <c r="BA56" s="356"/>
      <c r="BB56" s="350"/>
      <c r="BC56" s="351"/>
      <c r="BD56" s="354"/>
      <c r="BE56" s="626">
        <f>SUM(AG43:AG55)</f>
        <v>11.7</v>
      </c>
      <c r="BF56" s="354"/>
      <c r="BG56" s="622" t="str">
        <f>IF(AG56&gt;2,1,"0")</f>
        <v>0</v>
      </c>
      <c r="BH56" s="355"/>
      <c r="BM56" s="623"/>
      <c r="BN56" s="333"/>
      <c r="BO56" s="333"/>
    </row>
    <row r="57" spans="1:67" s="330" customFormat="1" ht="27" customHeight="1" thickTop="1" x14ac:dyDescent="0.25">
      <c r="A57" s="335"/>
      <c r="B57" s="337"/>
      <c r="C57" s="101" t="str">
        <f>PROPER(TEXT(D57,"JJJJ"))</f>
        <v>Lundi</v>
      </c>
      <c r="D57" s="102">
        <f>$D55+1</f>
        <v>43885</v>
      </c>
      <c r="E57" s="340"/>
      <c r="F57" s="421">
        <v>8.8000000000000007</v>
      </c>
      <c r="G57" s="422"/>
      <c r="H57" s="105">
        <v>0.47013888888888899</v>
      </c>
      <c r="I57" s="422"/>
      <c r="J57" s="421">
        <v>9.6</v>
      </c>
      <c r="K57" s="422"/>
      <c r="L57" s="105">
        <v>0.47013888888888899</v>
      </c>
      <c r="M57" s="422"/>
      <c r="N57" s="421">
        <v>11.5</v>
      </c>
      <c r="O57" s="422"/>
      <c r="P57" s="105">
        <v>0.59027777777777801</v>
      </c>
      <c r="Q57" s="422"/>
      <c r="R57" s="338"/>
      <c r="S57" s="345"/>
      <c r="T57" s="343"/>
      <c r="U57" s="101" t="str">
        <f>$C57</f>
        <v>Lundi</v>
      </c>
      <c r="V57" s="102">
        <f>$D57</f>
        <v>43885</v>
      </c>
      <c r="W57" s="340"/>
      <c r="X57" s="108">
        <v>18.399999999999999</v>
      </c>
      <c r="Y57" s="340"/>
      <c r="Z57" s="105">
        <v>0.66874999999999996</v>
      </c>
      <c r="AA57" s="338"/>
      <c r="AB57" s="345"/>
      <c r="AC57" s="343"/>
      <c r="AD57" s="101" t="str">
        <f>$C57</f>
        <v>Lundi</v>
      </c>
      <c r="AE57" s="102">
        <f>$D57</f>
        <v>43885</v>
      </c>
      <c r="AF57" s="340"/>
      <c r="AG57" s="289">
        <v>0.8</v>
      </c>
      <c r="AH57" s="340"/>
      <c r="AI57" s="105">
        <v>9.8611111111111108E-2</v>
      </c>
      <c r="AJ57" s="340"/>
      <c r="AK57" s="105">
        <v>3.9583333333333331E-2</v>
      </c>
      <c r="AL57" s="340"/>
      <c r="AM57" s="105">
        <v>5.9027777777777776E-2</v>
      </c>
      <c r="AN57" s="340"/>
      <c r="AO57" s="105">
        <v>0</v>
      </c>
      <c r="AP57" s="340"/>
      <c r="AQ57" s="105">
        <v>0</v>
      </c>
      <c r="AR57" s="340"/>
      <c r="AS57" s="334"/>
      <c r="AT57" s="343"/>
      <c r="AU57" s="101" t="str">
        <f>$C57</f>
        <v>Lundi</v>
      </c>
      <c r="AV57" s="102">
        <f>$D57</f>
        <v>43885</v>
      </c>
      <c r="AW57" s="340"/>
      <c r="AX57" s="105">
        <v>0.12708333333333333</v>
      </c>
      <c r="AY57" s="340"/>
      <c r="AZ57" s="345"/>
      <c r="BA57" s="357"/>
      <c r="BB57" s="148">
        <f>D57</f>
        <v>43885</v>
      </c>
      <c r="BC57" s="149" t="str">
        <f>$C57</f>
        <v>Lundi</v>
      </c>
      <c r="BD57" s="354"/>
      <c r="BE57" s="626"/>
      <c r="BF57" s="354"/>
      <c r="BG57" s="622" t="str">
        <f>IF(AG57&gt;2,1,"0")</f>
        <v>0</v>
      </c>
      <c r="BH57" s="355"/>
      <c r="BM57" s="623"/>
      <c r="BN57" s="333"/>
      <c r="BO57" s="333"/>
    </row>
    <row r="58" spans="1:67" s="330" customFormat="1" ht="5.25" customHeight="1" x14ac:dyDescent="0.25">
      <c r="A58" s="335"/>
      <c r="B58" s="337"/>
      <c r="C58" s="339"/>
      <c r="D58" s="340"/>
      <c r="E58" s="340"/>
      <c r="F58" s="340"/>
      <c r="G58" s="422"/>
      <c r="H58" s="422"/>
      <c r="I58" s="422"/>
      <c r="J58" s="340"/>
      <c r="K58" s="422"/>
      <c r="L58" s="422"/>
      <c r="M58" s="422"/>
      <c r="N58" s="340"/>
      <c r="O58" s="422"/>
      <c r="P58" s="422"/>
      <c r="Q58" s="422"/>
      <c r="R58" s="338"/>
      <c r="S58" s="345"/>
      <c r="T58" s="343"/>
      <c r="U58" s="339"/>
      <c r="V58" s="340"/>
      <c r="W58" s="340"/>
      <c r="X58" s="340"/>
      <c r="Y58" s="340"/>
      <c r="Z58" s="341"/>
      <c r="AA58" s="338"/>
      <c r="AB58" s="345"/>
      <c r="AC58" s="343"/>
      <c r="AD58" s="339"/>
      <c r="AE58" s="340"/>
      <c r="AF58" s="340"/>
      <c r="AG58" s="359"/>
      <c r="AH58" s="340"/>
      <c r="AI58" s="340"/>
      <c r="AJ58" s="340"/>
      <c r="AK58" s="340"/>
      <c r="AL58" s="340"/>
      <c r="AM58" s="340"/>
      <c r="AN58" s="340"/>
      <c r="AO58" s="340"/>
      <c r="AP58" s="340"/>
      <c r="AQ58" s="340"/>
      <c r="AR58" s="340"/>
      <c r="AS58" s="334"/>
      <c r="AT58" s="343"/>
      <c r="AU58" s="339"/>
      <c r="AV58" s="340"/>
      <c r="AW58" s="340"/>
      <c r="AX58" s="341"/>
      <c r="AY58" s="340"/>
      <c r="AZ58" s="345"/>
      <c r="BA58" s="357"/>
      <c r="BB58" s="405"/>
      <c r="BC58" s="404"/>
      <c r="BD58" s="354"/>
      <c r="BE58" s="626"/>
      <c r="BF58" s="354"/>
      <c r="BG58" s="622"/>
      <c r="BH58" s="347"/>
      <c r="BM58" s="623"/>
      <c r="BN58" s="333"/>
      <c r="BO58" s="333"/>
    </row>
    <row r="59" spans="1:67" s="330" customFormat="1" ht="27" customHeight="1" x14ac:dyDescent="0.25">
      <c r="A59" s="335"/>
      <c r="B59" s="337"/>
      <c r="C59" s="101" t="str">
        <f>PROPER(TEXT(D59,"JJJJ"))</f>
        <v>Mardi</v>
      </c>
      <c r="D59" s="102">
        <f>$D57+1</f>
        <v>43886</v>
      </c>
      <c r="E59" s="340"/>
      <c r="F59" s="421">
        <v>4.0999999999999996</v>
      </c>
      <c r="G59" s="422"/>
      <c r="H59" s="105">
        <v>0.68888888888888899</v>
      </c>
      <c r="I59" s="422"/>
      <c r="J59" s="421">
        <v>7.4</v>
      </c>
      <c r="K59" s="422"/>
      <c r="L59" s="105">
        <v>0.88819444444444495</v>
      </c>
      <c r="M59" s="422"/>
      <c r="N59" s="421">
        <v>12.7</v>
      </c>
      <c r="O59" s="422"/>
      <c r="P59" s="105">
        <v>0.58333333333333304</v>
      </c>
      <c r="Q59" s="422"/>
      <c r="R59" s="338"/>
      <c r="S59" s="345"/>
      <c r="T59" s="343"/>
      <c r="U59" s="101" t="str">
        <f>$C59</f>
        <v>Mardi</v>
      </c>
      <c r="V59" s="102">
        <f>$D59</f>
        <v>43886</v>
      </c>
      <c r="W59" s="340"/>
      <c r="X59" s="108">
        <v>46.2</v>
      </c>
      <c r="Y59" s="340"/>
      <c r="Z59" s="105">
        <v>0.85555555555555596</v>
      </c>
      <c r="AA59" s="338"/>
      <c r="AB59" s="345"/>
      <c r="AC59" s="343"/>
      <c r="AD59" s="101" t="str">
        <f>$C59</f>
        <v>Mardi</v>
      </c>
      <c r="AE59" s="102">
        <f>$D59</f>
        <v>43886</v>
      </c>
      <c r="AF59" s="340"/>
      <c r="AG59" s="289">
        <v>6.3</v>
      </c>
      <c r="AH59" s="340"/>
      <c r="AI59" s="105">
        <v>0.36388888888888887</v>
      </c>
      <c r="AJ59" s="340"/>
      <c r="AK59" s="105">
        <v>0.1763888888888889</v>
      </c>
      <c r="AL59" s="340"/>
      <c r="AM59" s="105">
        <v>2.8472222222222222E-2</v>
      </c>
      <c r="AN59" s="340"/>
      <c r="AO59" s="105">
        <v>6.9444444444444448E-2</v>
      </c>
      <c r="AP59" s="340"/>
      <c r="AQ59" s="105">
        <v>8.9583333333333334E-2</v>
      </c>
      <c r="AR59" s="340"/>
      <c r="AS59" s="334"/>
      <c r="AT59" s="343"/>
      <c r="AU59" s="101" t="str">
        <f>$C59</f>
        <v>Mardi</v>
      </c>
      <c r="AV59" s="102">
        <f>$D59</f>
        <v>43886</v>
      </c>
      <c r="AW59" s="340"/>
      <c r="AX59" s="105">
        <v>0.24097222222222223</v>
      </c>
      <c r="AY59" s="340"/>
      <c r="AZ59" s="345"/>
      <c r="BA59" s="357"/>
      <c r="BB59" s="148">
        <f>D59</f>
        <v>43886</v>
      </c>
      <c r="BC59" s="149" t="str">
        <f>$C59</f>
        <v>Mardi</v>
      </c>
      <c r="BD59" s="354"/>
      <c r="BE59" s="626"/>
      <c r="BF59" s="354"/>
      <c r="BG59" s="622">
        <f>IF(AG59&gt;2,1,"0")</f>
        <v>1</v>
      </c>
      <c r="BH59" s="355"/>
      <c r="BM59" s="623"/>
      <c r="BN59" s="333"/>
      <c r="BO59" s="333"/>
    </row>
    <row r="60" spans="1:67" s="496" customFormat="1" ht="5.25" customHeight="1" x14ac:dyDescent="0.25">
      <c r="A60" s="335"/>
      <c r="B60" s="337"/>
      <c r="C60" s="339"/>
      <c r="D60" s="340"/>
      <c r="E60" s="340"/>
      <c r="F60" s="340"/>
      <c r="G60" s="422"/>
      <c r="H60" s="422"/>
      <c r="I60" s="422"/>
      <c r="J60" s="340"/>
      <c r="K60" s="422"/>
      <c r="L60" s="422"/>
      <c r="M60" s="422"/>
      <c r="N60" s="340"/>
      <c r="O60" s="422"/>
      <c r="P60" s="422"/>
      <c r="Q60" s="422"/>
      <c r="R60" s="338"/>
      <c r="S60" s="345"/>
      <c r="T60" s="343"/>
      <c r="U60" s="339"/>
      <c r="V60" s="340"/>
      <c r="W60" s="340"/>
      <c r="X60" s="340"/>
      <c r="Y60" s="340"/>
      <c r="Z60" s="341"/>
      <c r="AA60" s="338"/>
      <c r="AB60" s="345"/>
      <c r="AC60" s="343"/>
      <c r="AD60" s="339"/>
      <c r="AE60" s="340"/>
      <c r="AF60" s="340"/>
      <c r="AG60" s="359"/>
      <c r="AH60" s="340"/>
      <c r="AI60" s="340"/>
      <c r="AJ60" s="340"/>
      <c r="AK60" s="340"/>
      <c r="AL60" s="340"/>
      <c r="AM60" s="340"/>
      <c r="AN60" s="340"/>
      <c r="AO60" s="340"/>
      <c r="AP60" s="340"/>
      <c r="AQ60" s="340"/>
      <c r="AR60" s="340"/>
      <c r="AS60" s="334"/>
      <c r="AT60" s="343"/>
      <c r="AU60" s="339"/>
      <c r="AV60" s="340"/>
      <c r="AW60" s="340"/>
      <c r="AX60" s="341"/>
      <c r="AY60" s="340"/>
      <c r="AZ60" s="345"/>
      <c r="BA60" s="357"/>
      <c r="BB60" s="405"/>
      <c r="BC60" s="404"/>
      <c r="BD60" s="354"/>
      <c r="BE60" s="626"/>
      <c r="BF60" s="354"/>
      <c r="BG60" s="622"/>
      <c r="BH60" s="347"/>
      <c r="BM60" s="623"/>
      <c r="BN60" s="333"/>
      <c r="BO60" s="333"/>
    </row>
    <row r="61" spans="1:67" s="330" customFormat="1" ht="27" customHeight="1" x14ac:dyDescent="0.25">
      <c r="A61" s="335"/>
      <c r="B61" s="337"/>
      <c r="C61" s="101" t="str">
        <f>PROPER(TEXT(D61,"JJJJ"))</f>
        <v>Mercredi</v>
      </c>
      <c r="D61" s="102">
        <f>$D59+1</f>
        <v>43887</v>
      </c>
      <c r="E61" s="340"/>
      <c r="F61" s="421">
        <v>1.4</v>
      </c>
      <c r="G61" s="422"/>
      <c r="H61" s="105">
        <v>8.0555555555555602E-2</v>
      </c>
      <c r="I61" s="422"/>
      <c r="J61" s="421">
        <v>4.3</v>
      </c>
      <c r="K61" s="422"/>
      <c r="L61" s="105">
        <v>0.33124999999999999</v>
      </c>
      <c r="M61" s="422"/>
      <c r="N61" s="421">
        <v>10.6</v>
      </c>
      <c r="O61" s="422"/>
      <c r="P61" s="105">
        <v>0.54930555555555605</v>
      </c>
      <c r="Q61" s="422"/>
      <c r="R61" s="338"/>
      <c r="S61" s="345"/>
      <c r="T61" s="343"/>
      <c r="U61" s="101" t="str">
        <f>$C61</f>
        <v>Mercredi</v>
      </c>
      <c r="V61" s="102">
        <f>$D61</f>
        <v>43887</v>
      </c>
      <c r="W61" s="340"/>
      <c r="X61" s="108">
        <v>48.3</v>
      </c>
      <c r="Y61" s="340"/>
      <c r="Z61" s="105">
        <v>8.5416666666666696E-2</v>
      </c>
      <c r="AA61" s="338"/>
      <c r="AB61" s="345"/>
      <c r="AC61" s="343"/>
      <c r="AD61" s="101" t="str">
        <f>$C61</f>
        <v>Mercredi</v>
      </c>
      <c r="AE61" s="102">
        <f>$D61</f>
        <v>43887</v>
      </c>
      <c r="AF61" s="340"/>
      <c r="AG61" s="289">
        <v>5.0999999999999996</v>
      </c>
      <c r="AH61" s="340"/>
      <c r="AI61" s="105">
        <v>0.31527777777777777</v>
      </c>
      <c r="AJ61" s="340"/>
      <c r="AK61" s="105">
        <v>0.22638888888888889</v>
      </c>
      <c r="AL61" s="340"/>
      <c r="AM61" s="105">
        <v>8.8888888888888892E-2</v>
      </c>
      <c r="AN61" s="340"/>
      <c r="AO61" s="105">
        <v>0</v>
      </c>
      <c r="AP61" s="340"/>
      <c r="AQ61" s="105">
        <v>0</v>
      </c>
      <c r="AR61" s="340"/>
      <c r="AS61" s="334"/>
      <c r="AT61" s="343"/>
      <c r="AU61" s="101" t="str">
        <f>$C61</f>
        <v>Mercredi</v>
      </c>
      <c r="AV61" s="102">
        <f>$D61</f>
        <v>43887</v>
      </c>
      <c r="AW61" s="340"/>
      <c r="AX61" s="105">
        <v>0.26250000000000001</v>
      </c>
      <c r="AY61" s="340"/>
      <c r="AZ61" s="345"/>
      <c r="BA61" s="357"/>
      <c r="BB61" s="148">
        <f>D61</f>
        <v>43887</v>
      </c>
      <c r="BC61" s="149" t="str">
        <f>$C61</f>
        <v>Mercredi</v>
      </c>
      <c r="BD61" s="354"/>
      <c r="BE61" s="626"/>
      <c r="BF61" s="354"/>
      <c r="BG61" s="622">
        <f>IF(AG61&gt;2,1,"0")</f>
        <v>1</v>
      </c>
      <c r="BH61" s="355"/>
      <c r="BM61" s="623"/>
      <c r="BN61" s="333"/>
      <c r="BO61" s="333"/>
    </row>
    <row r="62" spans="1:67" s="496" customFormat="1" ht="5.25" customHeight="1" x14ac:dyDescent="0.25">
      <c r="A62" s="335"/>
      <c r="B62" s="337"/>
      <c r="C62" s="339"/>
      <c r="D62" s="340"/>
      <c r="E62" s="340"/>
      <c r="F62" s="340"/>
      <c r="G62" s="422"/>
      <c r="H62" s="422"/>
      <c r="I62" s="422"/>
      <c r="J62" s="340"/>
      <c r="K62" s="422"/>
      <c r="L62" s="422"/>
      <c r="M62" s="422"/>
      <c r="N62" s="340"/>
      <c r="O62" s="422"/>
      <c r="P62" s="422"/>
      <c r="Q62" s="422"/>
      <c r="R62" s="338"/>
      <c r="S62" s="345"/>
      <c r="T62" s="343"/>
      <c r="U62" s="339"/>
      <c r="V62" s="340"/>
      <c r="W62" s="340"/>
      <c r="X62" s="340"/>
      <c r="Y62" s="340"/>
      <c r="Z62" s="341"/>
      <c r="AA62" s="338"/>
      <c r="AB62" s="345"/>
      <c r="AC62" s="343"/>
      <c r="AD62" s="339"/>
      <c r="AE62" s="340"/>
      <c r="AF62" s="340"/>
      <c r="AG62" s="359"/>
      <c r="AH62" s="340"/>
      <c r="AI62" s="340"/>
      <c r="AJ62" s="340"/>
      <c r="AK62" s="340"/>
      <c r="AL62" s="340"/>
      <c r="AM62" s="340"/>
      <c r="AN62" s="340"/>
      <c r="AO62" s="340"/>
      <c r="AP62" s="340"/>
      <c r="AQ62" s="340"/>
      <c r="AR62" s="340"/>
      <c r="AS62" s="334"/>
      <c r="AT62" s="343"/>
      <c r="AU62" s="339"/>
      <c r="AV62" s="340"/>
      <c r="AW62" s="340"/>
      <c r="AX62" s="341"/>
      <c r="AY62" s="340"/>
      <c r="AZ62" s="345"/>
      <c r="BA62" s="357"/>
      <c r="BB62" s="405"/>
      <c r="BC62" s="404"/>
      <c r="BD62" s="354"/>
      <c r="BE62" s="626"/>
      <c r="BF62" s="354"/>
      <c r="BG62" s="622"/>
      <c r="BH62" s="347"/>
      <c r="BM62" s="623"/>
      <c r="BN62" s="333"/>
      <c r="BO62" s="333"/>
    </row>
    <row r="63" spans="1:67" s="496" customFormat="1" ht="27" customHeight="1" x14ac:dyDescent="0.25">
      <c r="A63" s="335"/>
      <c r="B63" s="337"/>
      <c r="C63" s="101" t="str">
        <f>PROPER(TEXT(D63,"JJJJ"))</f>
        <v>Jeudi</v>
      </c>
      <c r="D63" s="102">
        <f>$D61+1</f>
        <v>43888</v>
      </c>
      <c r="E63" s="340"/>
      <c r="F63" s="421">
        <v>5.7</v>
      </c>
      <c r="G63" s="422"/>
      <c r="H63" s="105">
        <v>0.99305555555555602</v>
      </c>
      <c r="I63" s="422"/>
      <c r="J63" s="421">
        <v>5.7</v>
      </c>
      <c r="K63" s="422"/>
      <c r="L63" s="105">
        <v>0.99305555555555602</v>
      </c>
      <c r="M63" s="422"/>
      <c r="N63" s="421">
        <v>12.9</v>
      </c>
      <c r="O63" s="422"/>
      <c r="P63" s="105">
        <v>0.499305555555556</v>
      </c>
      <c r="Q63" s="422"/>
      <c r="R63" s="338"/>
      <c r="S63" s="345"/>
      <c r="T63" s="343"/>
      <c r="U63" s="101" t="str">
        <f>$C63</f>
        <v>Jeudi</v>
      </c>
      <c r="V63" s="102">
        <f>$D63</f>
        <v>43888</v>
      </c>
      <c r="W63" s="340"/>
      <c r="X63" s="108">
        <v>43.9</v>
      </c>
      <c r="Y63" s="340"/>
      <c r="Z63" s="105">
        <v>0.55902777777777801</v>
      </c>
      <c r="AA63" s="338"/>
      <c r="AB63" s="345"/>
      <c r="AC63" s="343"/>
      <c r="AD63" s="101" t="str">
        <f>$C63</f>
        <v>Jeudi</v>
      </c>
      <c r="AE63" s="102">
        <f>$D63</f>
        <v>43888</v>
      </c>
      <c r="AF63" s="340"/>
      <c r="AG63" s="289">
        <v>11.5</v>
      </c>
      <c r="AH63" s="340"/>
      <c r="AI63" s="105">
        <v>0.41805555555555557</v>
      </c>
      <c r="AJ63" s="340"/>
      <c r="AK63" s="105">
        <v>0.26458333333333334</v>
      </c>
      <c r="AL63" s="340"/>
      <c r="AM63" s="105">
        <v>0.15347222222222223</v>
      </c>
      <c r="AN63" s="340"/>
      <c r="AO63" s="105">
        <v>0</v>
      </c>
      <c r="AP63" s="340"/>
      <c r="AQ63" s="105">
        <v>0</v>
      </c>
      <c r="AR63" s="340"/>
      <c r="AS63" s="334"/>
      <c r="AT63" s="343"/>
      <c r="AU63" s="101" t="str">
        <f>$C63</f>
        <v>Jeudi</v>
      </c>
      <c r="AV63" s="102">
        <f>$D63</f>
        <v>43888</v>
      </c>
      <c r="AW63" s="340"/>
      <c r="AX63" s="105">
        <v>0.18888888888888888</v>
      </c>
      <c r="AY63" s="340"/>
      <c r="AZ63" s="345"/>
      <c r="BA63" s="357"/>
      <c r="BB63" s="148">
        <f>D63</f>
        <v>43888</v>
      </c>
      <c r="BC63" s="149" t="str">
        <f>$C63</f>
        <v>Jeudi</v>
      </c>
      <c r="BD63" s="354"/>
      <c r="BE63" s="626"/>
      <c r="BF63" s="354"/>
      <c r="BG63" s="622">
        <f>IF(AG63&gt;2,1,"0")</f>
        <v>1</v>
      </c>
      <c r="BH63" s="355"/>
      <c r="BM63" s="623"/>
      <c r="BN63" s="333"/>
      <c r="BO63" s="333"/>
    </row>
    <row r="64" spans="1:67" s="496" customFormat="1" ht="5.25" customHeight="1" x14ac:dyDescent="0.25">
      <c r="A64" s="335"/>
      <c r="B64" s="337"/>
      <c r="C64" s="339"/>
      <c r="D64" s="340"/>
      <c r="E64" s="340"/>
      <c r="F64" s="340"/>
      <c r="G64" s="422"/>
      <c r="H64" s="422"/>
      <c r="I64" s="422"/>
      <c r="J64" s="340"/>
      <c r="K64" s="422"/>
      <c r="L64" s="422"/>
      <c r="M64" s="422"/>
      <c r="N64" s="340"/>
      <c r="O64" s="422"/>
      <c r="P64" s="422"/>
      <c r="Q64" s="422"/>
      <c r="R64" s="338"/>
      <c r="S64" s="345"/>
      <c r="T64" s="343"/>
      <c r="U64" s="339"/>
      <c r="V64" s="340"/>
      <c r="W64" s="340"/>
      <c r="X64" s="340"/>
      <c r="Y64" s="340"/>
      <c r="Z64" s="341"/>
      <c r="AA64" s="338"/>
      <c r="AB64" s="345"/>
      <c r="AC64" s="343"/>
      <c r="AD64" s="339"/>
      <c r="AE64" s="340"/>
      <c r="AF64" s="340"/>
      <c r="AG64" s="359"/>
      <c r="AH64" s="340"/>
      <c r="AI64" s="340"/>
      <c r="AJ64" s="340"/>
      <c r="AK64" s="340"/>
      <c r="AL64" s="340"/>
      <c r="AM64" s="340"/>
      <c r="AN64" s="340"/>
      <c r="AO64" s="340"/>
      <c r="AP64" s="340"/>
      <c r="AQ64" s="340"/>
      <c r="AR64" s="340"/>
      <c r="AS64" s="334"/>
      <c r="AT64" s="343"/>
      <c r="AU64" s="339"/>
      <c r="AV64" s="340"/>
      <c r="AW64" s="340"/>
      <c r="AX64" s="341"/>
      <c r="AY64" s="340"/>
      <c r="AZ64" s="345"/>
      <c r="BA64" s="357"/>
      <c r="BB64" s="352"/>
      <c r="BC64" s="353"/>
      <c r="BD64" s="354"/>
      <c r="BE64" s="626"/>
      <c r="BF64" s="354"/>
      <c r="BG64" s="622"/>
      <c r="BH64" s="355"/>
      <c r="BM64" s="623"/>
      <c r="BN64" s="333"/>
      <c r="BO64" s="333"/>
    </row>
    <row r="65" spans="1:77" s="496" customFormat="1" ht="27" customHeight="1" x14ac:dyDescent="0.25">
      <c r="A65" s="335"/>
      <c r="B65" s="337"/>
      <c r="C65" s="101" t="str">
        <f>PROPER(TEXT(D65,"JJJJ"))</f>
        <v>Vendredi</v>
      </c>
      <c r="D65" s="102">
        <f>$D63+1</f>
        <v>43889</v>
      </c>
      <c r="E65" s="340"/>
      <c r="F65" s="421">
        <v>4.5999999999999996</v>
      </c>
      <c r="G65" s="422"/>
      <c r="H65" s="105">
        <v>6.0416666666666702E-2</v>
      </c>
      <c r="I65" s="422"/>
      <c r="J65" s="421">
        <v>4.5999999999999996</v>
      </c>
      <c r="K65" s="422"/>
      <c r="L65" s="105">
        <v>6.0416666666666702E-2</v>
      </c>
      <c r="M65" s="422"/>
      <c r="N65" s="421">
        <v>13.3</v>
      </c>
      <c r="O65" s="422"/>
      <c r="P65" s="105">
        <v>0.58888888888888902</v>
      </c>
      <c r="Q65" s="422"/>
      <c r="R65" s="338"/>
      <c r="S65" s="345"/>
      <c r="T65" s="343"/>
      <c r="U65" s="101" t="str">
        <f>$C65</f>
        <v>Vendredi</v>
      </c>
      <c r="V65" s="102">
        <f>$D65</f>
        <v>43889</v>
      </c>
      <c r="W65" s="340"/>
      <c r="X65" s="108">
        <v>18.399999999999999</v>
      </c>
      <c r="Y65" s="340"/>
      <c r="Z65" s="105">
        <v>0.33888888888888902</v>
      </c>
      <c r="AA65" s="338"/>
      <c r="AB65" s="345"/>
      <c r="AC65" s="343"/>
      <c r="AD65" s="101" t="str">
        <f>$C65</f>
        <v>Vendredi</v>
      </c>
      <c r="AE65" s="102">
        <f>$D65</f>
        <v>43889</v>
      </c>
      <c r="AF65" s="340"/>
      <c r="AG65" s="289">
        <v>3.3</v>
      </c>
      <c r="AH65" s="340"/>
      <c r="AI65" s="105">
        <v>0.2298611111111111</v>
      </c>
      <c r="AJ65" s="340"/>
      <c r="AK65" s="105">
        <v>5.8333333333333334E-2</v>
      </c>
      <c r="AL65" s="340"/>
      <c r="AM65" s="105">
        <v>0.12152777777777778</v>
      </c>
      <c r="AN65" s="340"/>
      <c r="AO65" s="105">
        <v>0.05</v>
      </c>
      <c r="AP65" s="340"/>
      <c r="AQ65" s="105">
        <v>0</v>
      </c>
      <c r="AR65" s="340"/>
      <c r="AS65" s="334"/>
      <c r="AT65" s="343"/>
      <c r="AU65" s="101" t="str">
        <f>$C65</f>
        <v>Vendredi</v>
      </c>
      <c r="AV65" s="102">
        <f>$D65</f>
        <v>43889</v>
      </c>
      <c r="AW65" s="340"/>
      <c r="AX65" s="105">
        <v>0.16319444444444445</v>
      </c>
      <c r="AY65" s="340"/>
      <c r="AZ65" s="345"/>
      <c r="BA65" s="357"/>
      <c r="BB65" s="148">
        <f>D65</f>
        <v>43889</v>
      </c>
      <c r="BC65" s="149" t="str">
        <f>$C65</f>
        <v>Vendredi</v>
      </c>
      <c r="BD65" s="354"/>
      <c r="BE65" s="626"/>
      <c r="BF65" s="354"/>
      <c r="BG65" s="622">
        <f>IF(AG65&gt;2,1,"0")</f>
        <v>1</v>
      </c>
      <c r="BH65" s="355"/>
      <c r="BM65" s="624"/>
      <c r="BN65" s="333"/>
      <c r="BO65" s="333"/>
    </row>
    <row r="66" spans="1:77" s="330" customFormat="1" ht="5.25" customHeight="1" x14ac:dyDescent="0.25">
      <c r="A66" s="335"/>
      <c r="B66" s="337"/>
      <c r="C66" s="339"/>
      <c r="D66" s="340"/>
      <c r="E66" s="340"/>
      <c r="F66" s="340"/>
      <c r="G66" s="422"/>
      <c r="H66" s="422"/>
      <c r="I66" s="422"/>
      <c r="J66" s="340"/>
      <c r="K66" s="422"/>
      <c r="L66" s="422"/>
      <c r="M66" s="422"/>
      <c r="N66" s="340"/>
      <c r="O66" s="422"/>
      <c r="P66" s="422"/>
      <c r="Q66" s="422"/>
      <c r="R66" s="338"/>
      <c r="S66" s="345"/>
      <c r="T66" s="343"/>
      <c r="U66" s="339"/>
      <c r="V66" s="340"/>
      <c r="W66" s="340"/>
      <c r="X66" s="340"/>
      <c r="Y66" s="340"/>
      <c r="Z66" s="341"/>
      <c r="AA66" s="338"/>
      <c r="AB66" s="345"/>
      <c r="AC66" s="343"/>
      <c r="AD66" s="339"/>
      <c r="AE66" s="340"/>
      <c r="AF66" s="340"/>
      <c r="AG66" s="359"/>
      <c r="AH66" s="340"/>
      <c r="AI66" s="340"/>
      <c r="AJ66" s="340"/>
      <c r="AK66" s="340"/>
      <c r="AL66" s="340"/>
      <c r="AM66" s="340"/>
      <c r="AN66" s="340"/>
      <c r="AO66" s="340"/>
      <c r="AP66" s="340"/>
      <c r="AQ66" s="340"/>
      <c r="AR66" s="340"/>
      <c r="AS66" s="334"/>
      <c r="AT66" s="343"/>
      <c r="AU66" s="339"/>
      <c r="AV66" s="340"/>
      <c r="AW66" s="340"/>
      <c r="AX66" s="341"/>
      <c r="AY66" s="340"/>
      <c r="AZ66" s="345"/>
      <c r="BA66" s="357"/>
      <c r="BB66" s="352"/>
      <c r="BC66" s="353"/>
      <c r="BD66" s="354"/>
      <c r="BE66" s="626"/>
      <c r="BF66" s="354"/>
      <c r="BG66" s="622"/>
      <c r="BH66" s="355"/>
      <c r="BM66" s="623"/>
      <c r="BN66" s="333"/>
      <c r="BO66" s="333"/>
    </row>
    <row r="67" spans="1:77" s="330" customFormat="1" ht="27" customHeight="1" thickBot="1" x14ac:dyDescent="0.3">
      <c r="A67" s="335"/>
      <c r="B67" s="337"/>
      <c r="C67" s="101" t="str">
        <f>PROPER(TEXT(D67,"JJJJ"))</f>
        <v>Samedi</v>
      </c>
      <c r="D67" s="102">
        <f>$D65+1</f>
        <v>43890</v>
      </c>
      <c r="E67" s="340"/>
      <c r="F67" s="421">
        <v>5.7</v>
      </c>
      <c r="G67" s="422"/>
      <c r="H67" s="105">
        <v>0.452083333333333</v>
      </c>
      <c r="I67" s="422"/>
      <c r="J67" s="421">
        <v>8.1999999999999993</v>
      </c>
      <c r="K67" s="422"/>
      <c r="L67" s="105">
        <v>0.8125</v>
      </c>
      <c r="M67" s="422"/>
      <c r="N67" s="421">
        <v>12.9</v>
      </c>
      <c r="O67" s="422"/>
      <c r="P67" s="105">
        <v>0.26041666666666702</v>
      </c>
      <c r="Q67" s="422"/>
      <c r="R67" s="338"/>
      <c r="S67" s="345"/>
      <c r="T67" s="343"/>
      <c r="U67" s="101" t="str">
        <f>$C67</f>
        <v>Samedi</v>
      </c>
      <c r="V67" s="102">
        <f>$D67</f>
        <v>43890</v>
      </c>
      <c r="W67" s="340"/>
      <c r="X67" s="108">
        <v>36.700000000000003</v>
      </c>
      <c r="Y67" s="340"/>
      <c r="Z67" s="105">
        <v>0.80763888888888902</v>
      </c>
      <c r="AA67" s="338"/>
      <c r="AB67" s="345"/>
      <c r="AC67" s="343"/>
      <c r="AD67" s="101" t="str">
        <f>$C67</f>
        <v>Samedi</v>
      </c>
      <c r="AE67" s="102">
        <f>$D67</f>
        <v>43890</v>
      </c>
      <c r="AF67" s="340"/>
      <c r="AG67" s="289">
        <v>3.5</v>
      </c>
      <c r="AH67" s="340"/>
      <c r="AI67" s="105">
        <v>0.30763888888888891</v>
      </c>
      <c r="AJ67" s="340"/>
      <c r="AK67" s="105">
        <v>4.8611111111111112E-2</v>
      </c>
      <c r="AL67" s="340"/>
      <c r="AM67" s="105">
        <v>0.13958333333333334</v>
      </c>
      <c r="AN67" s="340"/>
      <c r="AO67" s="105">
        <v>7.9166666666666663E-2</v>
      </c>
      <c r="AP67" s="340"/>
      <c r="AQ67" s="105">
        <v>4.027777777777778E-2</v>
      </c>
      <c r="AR67" s="340"/>
      <c r="AS67" s="334"/>
      <c r="AT67" s="343"/>
      <c r="AU67" s="101" t="str">
        <f>$C67</f>
        <v>Samedi</v>
      </c>
      <c r="AV67" s="102">
        <f>$D67</f>
        <v>43890</v>
      </c>
      <c r="AW67" s="340"/>
      <c r="AX67" s="105">
        <v>0.17847222222222223</v>
      </c>
      <c r="AY67" s="340"/>
      <c r="AZ67" s="345"/>
      <c r="BA67" s="357"/>
      <c r="BB67" s="148">
        <f>D67</f>
        <v>43890</v>
      </c>
      <c r="BC67" s="149" t="str">
        <f>$C67</f>
        <v>Samedi</v>
      </c>
      <c r="BD67" s="354"/>
      <c r="BE67" s="626"/>
      <c r="BF67" s="354"/>
      <c r="BG67" s="622">
        <f>IF(AG67&gt;2,1,"0")</f>
        <v>1</v>
      </c>
      <c r="BH67" s="355"/>
      <c r="BM67" s="624"/>
      <c r="BN67" s="333"/>
      <c r="BO67" s="333"/>
    </row>
    <row r="68" spans="1:77" ht="12.75" customHeight="1" thickTop="1" x14ac:dyDescent="0.25">
      <c r="A68" s="45"/>
      <c r="B68" s="50"/>
      <c r="C68" s="95"/>
      <c r="D68" s="96"/>
      <c r="E68" s="96"/>
      <c r="F68" s="346"/>
      <c r="G68" s="340"/>
      <c r="H68" s="341"/>
      <c r="I68" s="340"/>
      <c r="J68" s="106"/>
      <c r="K68" s="96"/>
      <c r="L68" s="97"/>
      <c r="M68" s="96"/>
      <c r="N68" s="106"/>
      <c r="O68" s="96"/>
      <c r="P68" s="97"/>
      <c r="Q68" s="340"/>
      <c r="R68" s="94"/>
      <c r="S68" s="98"/>
      <c r="T68" s="99"/>
      <c r="U68" s="95"/>
      <c r="V68" s="96"/>
      <c r="W68" s="96"/>
      <c r="X68" s="96"/>
      <c r="Y68" s="96"/>
      <c r="Z68" s="97"/>
      <c r="AA68" s="94"/>
      <c r="AB68" s="98"/>
      <c r="AC68" s="99"/>
      <c r="AD68" s="95"/>
      <c r="AE68" s="96"/>
      <c r="AF68" s="96"/>
      <c r="AG68" s="96"/>
      <c r="AH68" s="96"/>
      <c r="AI68" s="97"/>
      <c r="AJ68" s="96"/>
      <c r="AK68" s="97"/>
      <c r="AL68" s="96"/>
      <c r="AM68" s="97"/>
      <c r="AN68" s="96"/>
      <c r="AO68" s="97"/>
      <c r="AP68" s="96"/>
      <c r="AQ68" s="97"/>
      <c r="AR68" s="96"/>
      <c r="AS68" s="37"/>
      <c r="AT68" s="99"/>
      <c r="AU68" s="95"/>
      <c r="AV68" s="96"/>
      <c r="AW68" s="96"/>
      <c r="AX68" s="97"/>
      <c r="AY68" s="96"/>
      <c r="AZ68" s="100"/>
      <c r="BA68" s="264"/>
      <c r="BB68" s="415"/>
      <c r="BC68" s="415"/>
      <c r="BE68" s="626">
        <f>SUM(AG57:AG67)</f>
        <v>30.5</v>
      </c>
      <c r="BH68" s="110"/>
      <c r="BM68" s="245"/>
    </row>
    <row r="69" spans="1:77" s="34" customFormat="1" ht="12.75" customHeight="1" x14ac:dyDescent="0.25">
      <c r="A69" s="45"/>
      <c r="B69" s="45"/>
      <c r="C69" s="45"/>
      <c r="D69" s="45"/>
      <c r="E69" s="45"/>
      <c r="F69" s="336"/>
      <c r="G69" s="336"/>
      <c r="H69" s="336"/>
      <c r="I69" s="336"/>
      <c r="J69" s="45"/>
      <c r="K69" s="45"/>
      <c r="L69" s="45"/>
      <c r="M69" s="45"/>
      <c r="N69" s="45"/>
      <c r="O69" s="45"/>
      <c r="P69" s="45"/>
      <c r="Q69" s="336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266"/>
      <c r="BD69" s="243"/>
      <c r="BE69" s="243"/>
      <c r="BF69" s="243"/>
      <c r="BG69" s="110">
        <f>SUM(BG11:BG53)</f>
        <v>8</v>
      </c>
      <c r="BH69" s="110"/>
      <c r="BM69" s="347">
        <f>SUM(BM11:BM53)</f>
        <v>0</v>
      </c>
      <c r="BN69" s="254"/>
      <c r="BO69" s="254"/>
    </row>
    <row r="70" spans="1:77" s="34" customFormat="1" ht="12.75" customHeight="1" x14ac:dyDescent="0.25">
      <c r="A70" s="132"/>
      <c r="B70" s="107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2"/>
      <c r="AA70" s="133"/>
      <c r="AB70" s="132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BD70" s="243"/>
      <c r="BE70" s="243"/>
      <c r="BF70" s="243"/>
      <c r="BG70" s="242"/>
      <c r="BH70" s="110"/>
      <c r="BN70" s="254"/>
      <c r="BO70" s="254"/>
    </row>
    <row r="71" spans="1:77" s="34" customFormat="1" ht="12.75" customHeight="1" x14ac:dyDescent="0.25">
      <c r="A71" s="132"/>
      <c r="B71" s="107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111"/>
      <c r="BD71" s="243"/>
      <c r="BE71" s="243"/>
      <c r="BF71" s="243"/>
      <c r="BG71" s="245"/>
      <c r="BH71" s="110"/>
      <c r="BN71" s="254"/>
      <c r="BO71" s="254"/>
    </row>
    <row r="72" spans="1:77" x14ac:dyDescent="0.25">
      <c r="C72" s="35"/>
      <c r="D72" s="35"/>
      <c r="E72" s="35"/>
      <c r="AY72" s="111"/>
      <c r="BG72" s="245"/>
    </row>
    <row r="73" spans="1:77" x14ac:dyDescent="0.25">
      <c r="A73" s="112"/>
      <c r="C73" s="35"/>
      <c r="D73" s="35"/>
      <c r="E73" s="35"/>
      <c r="AX73"/>
      <c r="BD73"/>
      <c r="BE73" s="496"/>
      <c r="BF73" s="496"/>
      <c r="BG73"/>
      <c r="BH73"/>
      <c r="BI73"/>
      <c r="BJ73"/>
      <c r="BK73"/>
      <c r="BL73"/>
      <c r="BM73"/>
      <c r="BP73"/>
      <c r="BQ73"/>
      <c r="BR73"/>
      <c r="BS73"/>
      <c r="BT73"/>
      <c r="BU73"/>
      <c r="BV73"/>
      <c r="BW73"/>
      <c r="BX73"/>
      <c r="BY73"/>
    </row>
    <row r="74" spans="1:77" s="33" customFormat="1" x14ac:dyDescent="0.25">
      <c r="A74" s="112"/>
      <c r="B74" s="32"/>
      <c r="C74" s="35"/>
      <c r="D74" s="35"/>
      <c r="E74" s="35"/>
      <c r="F74" s="330"/>
      <c r="G74" s="330"/>
      <c r="H74" s="330"/>
      <c r="I74" s="330"/>
      <c r="J74" s="32"/>
      <c r="K74" s="32"/>
      <c r="L74" s="32"/>
      <c r="M74" s="32"/>
      <c r="N74" s="32"/>
      <c r="O74" s="32"/>
      <c r="P74" s="32"/>
      <c r="Q74" s="330"/>
      <c r="R74" s="32"/>
      <c r="S74" s="32"/>
      <c r="AX74"/>
      <c r="AY74" s="32"/>
      <c r="BA74" s="109"/>
      <c r="BB74"/>
      <c r="BC74"/>
      <c r="BD74"/>
      <c r="BE74" s="496"/>
      <c r="BF74" s="496"/>
      <c r="BG74"/>
      <c r="BH74"/>
      <c r="BI74"/>
      <c r="BJ74"/>
      <c r="BK74"/>
      <c r="BL74"/>
      <c r="BM74"/>
      <c r="BN74" s="332"/>
      <c r="BO74" s="332"/>
      <c r="BP74"/>
      <c r="BQ74"/>
      <c r="BR74"/>
      <c r="BS74"/>
      <c r="BT74"/>
      <c r="BU74"/>
      <c r="BV74"/>
      <c r="BW74"/>
      <c r="BX74"/>
      <c r="BY74"/>
    </row>
    <row r="75" spans="1:77" s="33" customFormat="1" x14ac:dyDescent="0.25">
      <c r="A75" s="112"/>
      <c r="C75" s="35"/>
      <c r="D75" s="35"/>
      <c r="E75" s="35"/>
      <c r="F75" s="330"/>
      <c r="G75" s="330"/>
      <c r="H75" s="330"/>
      <c r="I75" s="330"/>
      <c r="J75" s="32"/>
      <c r="K75" s="32"/>
      <c r="L75" s="32"/>
      <c r="M75" s="32"/>
      <c r="N75" s="32"/>
      <c r="O75" s="32"/>
      <c r="P75" s="32"/>
      <c r="Q75" s="330"/>
      <c r="R75" s="32"/>
      <c r="S75" s="32"/>
      <c r="AX75"/>
      <c r="BA75" s="109"/>
      <c r="BB75"/>
      <c r="BC75"/>
      <c r="BD75"/>
      <c r="BE75" s="496"/>
      <c r="BF75" s="496"/>
      <c r="BG75"/>
      <c r="BH75"/>
      <c r="BI75"/>
      <c r="BJ75"/>
      <c r="BK75"/>
      <c r="BL75"/>
      <c r="BM75"/>
      <c r="BN75" s="332"/>
      <c r="BO75" s="332"/>
      <c r="BP75"/>
      <c r="BQ75"/>
      <c r="BR75"/>
      <c r="BS75"/>
      <c r="BT75"/>
      <c r="BU75"/>
      <c r="BV75"/>
      <c r="BW75"/>
      <c r="BX75"/>
      <c r="BY75"/>
    </row>
    <row r="76" spans="1:77" s="33" customFormat="1" x14ac:dyDescent="0.25">
      <c r="A76" s="112"/>
      <c r="C76" s="35"/>
      <c r="D76" s="35"/>
      <c r="E76" s="35"/>
      <c r="F76" s="330"/>
      <c r="G76" s="330"/>
      <c r="H76" s="330"/>
      <c r="I76" s="330"/>
      <c r="J76" s="32"/>
      <c r="K76" s="32"/>
      <c r="L76" s="32"/>
      <c r="M76" s="32"/>
      <c r="N76" s="32"/>
      <c r="O76" s="32"/>
      <c r="P76" s="32"/>
      <c r="Q76" s="330"/>
      <c r="R76" s="32"/>
      <c r="S76" s="32"/>
      <c r="AX76"/>
      <c r="BA76" s="109"/>
      <c r="BB76"/>
      <c r="BC76"/>
      <c r="BD76"/>
      <c r="BE76" s="496"/>
      <c r="BF76" s="496"/>
      <c r="BG76"/>
      <c r="BH76"/>
      <c r="BI76"/>
      <c r="BJ76"/>
      <c r="BK76"/>
      <c r="BL76"/>
      <c r="BM76"/>
      <c r="BN76" s="332"/>
      <c r="BO76" s="332"/>
      <c r="BP76"/>
      <c r="BQ76"/>
      <c r="BR76"/>
      <c r="BS76"/>
      <c r="BT76"/>
      <c r="BU76"/>
      <c r="BV76"/>
      <c r="BW76"/>
      <c r="BX76"/>
      <c r="BY76"/>
    </row>
    <row r="77" spans="1:77" s="33" customFormat="1" x14ac:dyDescent="0.25">
      <c r="A77" s="112"/>
      <c r="C77" s="35"/>
      <c r="D77" s="35"/>
      <c r="E77" s="35"/>
      <c r="F77" s="330"/>
      <c r="G77" s="330"/>
      <c r="H77" s="330"/>
      <c r="I77" s="330"/>
      <c r="J77" s="32"/>
      <c r="K77" s="32"/>
      <c r="L77" s="32"/>
      <c r="M77" s="32"/>
      <c r="N77" s="32"/>
      <c r="O77" s="32"/>
      <c r="P77" s="32"/>
      <c r="Q77" s="330"/>
      <c r="R77" s="32"/>
      <c r="S77" s="32"/>
      <c r="BA77" s="109"/>
      <c r="BB77"/>
      <c r="BC77"/>
      <c r="BD77"/>
      <c r="BE77" s="496"/>
      <c r="BF77" s="496"/>
      <c r="BG77"/>
      <c r="BH77"/>
      <c r="BI77"/>
      <c r="BJ77"/>
      <c r="BK77"/>
      <c r="BL77"/>
      <c r="BM77"/>
      <c r="BN77" s="332"/>
      <c r="BO77" s="332"/>
      <c r="BP77"/>
      <c r="BQ77"/>
      <c r="BR77"/>
      <c r="BS77"/>
      <c r="BT77"/>
      <c r="BU77"/>
      <c r="BV77"/>
      <c r="BW77"/>
      <c r="BX77"/>
      <c r="BY77"/>
    </row>
    <row r="78" spans="1:77" s="33" customFormat="1" x14ac:dyDescent="0.25">
      <c r="A78" s="29"/>
      <c r="B78" s="113"/>
      <c r="C78" s="35"/>
      <c r="D78" s="35"/>
      <c r="E78" s="35"/>
      <c r="F78" s="330"/>
      <c r="G78" s="330"/>
      <c r="H78" s="330"/>
      <c r="I78" s="330"/>
      <c r="J78" s="32"/>
      <c r="K78" s="32"/>
      <c r="L78" s="32"/>
      <c r="M78" s="32"/>
      <c r="N78" s="32"/>
      <c r="O78" s="32"/>
      <c r="P78" s="32"/>
      <c r="Q78" s="330"/>
      <c r="R78" s="32"/>
      <c r="S78" s="32"/>
      <c r="BA78" s="109"/>
      <c r="BB78"/>
      <c r="BC78"/>
      <c r="BD78"/>
      <c r="BE78" s="496"/>
      <c r="BF78" s="496"/>
      <c r="BG78"/>
      <c r="BH78"/>
      <c r="BI78"/>
      <c r="BJ78"/>
      <c r="BK78"/>
      <c r="BL78"/>
      <c r="BM78"/>
      <c r="BN78" s="332"/>
      <c r="BO78" s="332"/>
      <c r="BP78"/>
      <c r="BQ78"/>
      <c r="BR78"/>
      <c r="BS78"/>
      <c r="BT78"/>
      <c r="BU78"/>
      <c r="BV78"/>
      <c r="BW78"/>
      <c r="BX78"/>
      <c r="BY78"/>
    </row>
    <row r="79" spans="1:77" s="33" customFormat="1" x14ac:dyDescent="0.25">
      <c r="A79" s="29"/>
      <c r="B79" s="113"/>
      <c r="C79" s="35"/>
      <c r="D79" s="35"/>
      <c r="E79" s="35"/>
      <c r="F79" s="330"/>
      <c r="G79" s="330"/>
      <c r="H79" s="330"/>
      <c r="I79" s="330"/>
      <c r="J79" s="32"/>
      <c r="K79" s="32"/>
      <c r="L79" s="32"/>
      <c r="M79" s="32"/>
      <c r="N79" s="32"/>
      <c r="O79" s="32"/>
      <c r="P79" s="32"/>
      <c r="Q79" s="330"/>
      <c r="R79" s="32"/>
      <c r="S79" s="32"/>
      <c r="BA79" s="109"/>
      <c r="BB79"/>
      <c r="BC79"/>
      <c r="BD79"/>
      <c r="BE79" s="496"/>
      <c r="BF79" s="496"/>
      <c r="BG79"/>
      <c r="BH79"/>
      <c r="BI79"/>
      <c r="BJ79"/>
      <c r="BK79"/>
      <c r="BL79"/>
      <c r="BM79"/>
      <c r="BN79" s="332"/>
      <c r="BO79" s="332"/>
      <c r="BP79"/>
      <c r="BQ79"/>
      <c r="BR79"/>
      <c r="BS79"/>
      <c r="BT79"/>
      <c r="BU79"/>
      <c r="BV79"/>
      <c r="BW79"/>
      <c r="BX79"/>
      <c r="BY79"/>
    </row>
    <row r="80" spans="1:77" s="33" customFormat="1" x14ac:dyDescent="0.25">
      <c r="A80" s="29"/>
      <c r="B80" s="113"/>
      <c r="C80" s="35"/>
      <c r="D80" s="35"/>
      <c r="E80" s="35"/>
      <c r="F80" s="330"/>
      <c r="G80" s="330"/>
      <c r="H80" s="330"/>
      <c r="I80" s="330"/>
      <c r="J80" s="32"/>
      <c r="K80" s="32"/>
      <c r="L80" s="32"/>
      <c r="M80" s="32"/>
      <c r="N80" s="32"/>
      <c r="O80" s="32"/>
      <c r="P80" s="32"/>
      <c r="Q80" s="330"/>
      <c r="R80" s="32"/>
      <c r="S80" s="32"/>
      <c r="BA80" s="109"/>
      <c r="BB80"/>
      <c r="BC80"/>
      <c r="BD80"/>
      <c r="BE80" s="496"/>
      <c r="BF80" s="496"/>
      <c r="BG80"/>
      <c r="BH80"/>
      <c r="BI80"/>
      <c r="BJ80"/>
      <c r="BK80"/>
      <c r="BL80"/>
      <c r="BM80"/>
      <c r="BN80" s="332"/>
      <c r="BO80" s="332"/>
      <c r="BP80"/>
      <c r="BQ80"/>
      <c r="BR80"/>
      <c r="BS80"/>
      <c r="BT80"/>
      <c r="BU80"/>
      <c r="BV80"/>
      <c r="BW80"/>
      <c r="BX80"/>
      <c r="BY80"/>
    </row>
    <row r="81" spans="1:77" s="33" customFormat="1" x14ac:dyDescent="0.25">
      <c r="A81" s="32"/>
      <c r="B81" s="113"/>
      <c r="C81" s="32"/>
      <c r="D81" s="35"/>
      <c r="E81" s="35"/>
      <c r="F81" s="330"/>
      <c r="G81" s="330"/>
      <c r="H81" s="330"/>
      <c r="I81" s="330"/>
      <c r="J81" s="32"/>
      <c r="K81" s="32"/>
      <c r="L81" s="32"/>
      <c r="M81" s="32"/>
      <c r="N81" s="32"/>
      <c r="O81" s="32"/>
      <c r="P81" s="32"/>
      <c r="Q81" s="330"/>
      <c r="R81" s="32"/>
      <c r="S81" s="32"/>
      <c r="AY81" s="32"/>
      <c r="BA81" s="109"/>
      <c r="BB81"/>
      <c r="BC81"/>
      <c r="BD81"/>
      <c r="BE81" s="496"/>
      <c r="BF81" s="496"/>
      <c r="BG81"/>
      <c r="BH81"/>
      <c r="BI81"/>
      <c r="BJ81"/>
      <c r="BK81"/>
      <c r="BL81"/>
      <c r="BM81"/>
      <c r="BN81" s="332"/>
      <c r="BO81" s="332"/>
      <c r="BP81"/>
      <c r="BQ81"/>
      <c r="BR81"/>
      <c r="BS81"/>
      <c r="BT81"/>
      <c r="BU81"/>
      <c r="BV81"/>
      <c r="BW81"/>
      <c r="BX81"/>
      <c r="BY81"/>
    </row>
    <row r="82" spans="1:77" x14ac:dyDescent="0.25">
      <c r="A82" s="114"/>
      <c r="B82" s="113"/>
      <c r="BB82"/>
      <c r="BC82"/>
      <c r="BD82"/>
      <c r="BE82" s="496"/>
      <c r="BF82" s="496"/>
      <c r="BG82"/>
      <c r="BH82"/>
      <c r="BI82"/>
      <c r="BJ82"/>
      <c r="BK82"/>
      <c r="BL82"/>
      <c r="BM82"/>
      <c r="BP82"/>
      <c r="BQ82"/>
      <c r="BR82"/>
      <c r="BS82"/>
      <c r="BT82"/>
      <c r="BU82"/>
      <c r="BV82"/>
      <c r="BW82"/>
      <c r="BX82"/>
      <c r="BY82"/>
    </row>
    <row r="83" spans="1:77" x14ac:dyDescent="0.25">
      <c r="A83" s="115"/>
      <c r="B83" s="113"/>
      <c r="BB83"/>
      <c r="BC83"/>
      <c r="BD83"/>
      <c r="BE83" s="496"/>
      <c r="BF83" s="496"/>
      <c r="BG83"/>
      <c r="BH83"/>
      <c r="BI83"/>
      <c r="BJ83"/>
      <c r="BK83"/>
      <c r="BL83"/>
      <c r="BM83"/>
      <c r="BP83"/>
      <c r="BQ83"/>
      <c r="BR83"/>
      <c r="BS83"/>
      <c r="BT83"/>
      <c r="BU83"/>
      <c r="BV83"/>
      <c r="BW83"/>
      <c r="BX83"/>
      <c r="BY83"/>
    </row>
    <row r="84" spans="1:77" x14ac:dyDescent="0.25">
      <c r="A84" s="29"/>
      <c r="B84" s="113"/>
      <c r="BB84"/>
      <c r="BC84"/>
      <c r="BD84"/>
      <c r="BE84" s="496"/>
      <c r="BF84" s="496"/>
      <c r="BG84"/>
      <c r="BH84"/>
      <c r="BI84"/>
      <c r="BJ84"/>
      <c r="BK84"/>
      <c r="BL84"/>
      <c r="BM84"/>
      <c r="BP84"/>
      <c r="BQ84"/>
      <c r="BR84"/>
      <c r="BS84"/>
      <c r="BT84"/>
      <c r="BU84"/>
      <c r="BV84"/>
      <c r="BW84"/>
      <c r="BX84"/>
      <c r="BY84"/>
    </row>
    <row r="85" spans="1:77" x14ac:dyDescent="0.25">
      <c r="A85" s="35"/>
      <c r="B85" s="113"/>
      <c r="BB85"/>
      <c r="BC85"/>
      <c r="BD85"/>
      <c r="BE85" s="496"/>
      <c r="BF85" s="496"/>
      <c r="BG85"/>
      <c r="BH85"/>
      <c r="BI85"/>
      <c r="BJ85"/>
      <c r="BK85"/>
      <c r="BL85"/>
      <c r="BM85"/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35"/>
      <c r="B86" s="113"/>
      <c r="BB86"/>
      <c r="BC86"/>
      <c r="BD86"/>
      <c r="BE86" s="496"/>
      <c r="BF86" s="496"/>
      <c r="BG86"/>
      <c r="BH86"/>
      <c r="BI86"/>
      <c r="BJ86"/>
      <c r="BK86"/>
      <c r="BL86"/>
      <c r="BM86"/>
      <c r="BP86"/>
      <c r="BQ86"/>
      <c r="BR86"/>
      <c r="BS86"/>
      <c r="BT86"/>
      <c r="BU86"/>
      <c r="BV86"/>
      <c r="BW86"/>
      <c r="BX86"/>
      <c r="BY86"/>
    </row>
    <row r="87" spans="1:77" x14ac:dyDescent="0.25">
      <c r="A87" s="35"/>
      <c r="B87" s="113"/>
      <c r="BD87"/>
      <c r="BE87" s="496"/>
      <c r="BF87" s="496"/>
      <c r="BG87"/>
      <c r="BH87"/>
      <c r="BI87"/>
      <c r="BJ87"/>
      <c r="BK87"/>
      <c r="BL87"/>
      <c r="BM87"/>
      <c r="BP87"/>
      <c r="BQ87"/>
      <c r="BR87"/>
      <c r="BS87"/>
      <c r="BT87"/>
      <c r="BU87"/>
      <c r="BV87"/>
      <c r="BW87"/>
      <c r="BX87"/>
      <c r="BY87"/>
    </row>
    <row r="88" spans="1:77" x14ac:dyDescent="0.25">
      <c r="A88" s="35"/>
      <c r="B88" s="113"/>
      <c r="BB88"/>
      <c r="BC88"/>
      <c r="BD88"/>
      <c r="BE88" s="496"/>
      <c r="BF88" s="496"/>
      <c r="BG88"/>
      <c r="BH88"/>
      <c r="BI88"/>
      <c r="BJ88"/>
      <c r="BK88"/>
      <c r="BL88"/>
      <c r="BM88"/>
      <c r="BP88"/>
      <c r="BQ88"/>
      <c r="BR88"/>
      <c r="BS88"/>
      <c r="BT88"/>
      <c r="BU88"/>
      <c r="BV88"/>
      <c r="BW88"/>
      <c r="BX88"/>
      <c r="BY88"/>
    </row>
    <row r="89" spans="1:77" x14ac:dyDescent="0.25">
      <c r="B89" s="113"/>
      <c r="BB89"/>
      <c r="BC89"/>
      <c r="BD89"/>
      <c r="BE89" s="496"/>
      <c r="BF89" s="496"/>
      <c r="BG89"/>
      <c r="BH89"/>
      <c r="BI89"/>
      <c r="BJ89"/>
      <c r="BK89"/>
      <c r="BL89"/>
      <c r="BM89"/>
      <c r="BP89"/>
      <c r="BQ89"/>
      <c r="BR89"/>
      <c r="BS89"/>
      <c r="BT89"/>
      <c r="BU89"/>
      <c r="BV89"/>
      <c r="BW89"/>
      <c r="BX89"/>
      <c r="BY89"/>
    </row>
    <row r="90" spans="1:77" x14ac:dyDescent="0.25">
      <c r="B90" s="113"/>
      <c r="BB90"/>
      <c r="BC90"/>
      <c r="BD90"/>
      <c r="BE90" s="496"/>
      <c r="BF90" s="496"/>
      <c r="BG90"/>
      <c r="BH90"/>
      <c r="BI90"/>
      <c r="BJ90"/>
      <c r="BK90"/>
      <c r="BL90"/>
      <c r="BM90"/>
      <c r="BP90"/>
      <c r="BQ90"/>
      <c r="BR90"/>
      <c r="BS90"/>
      <c r="BT90"/>
      <c r="BU90"/>
      <c r="BV90"/>
      <c r="BW90"/>
      <c r="BX90"/>
      <c r="BY90"/>
    </row>
    <row r="91" spans="1:77" x14ac:dyDescent="0.25">
      <c r="BB91"/>
      <c r="BC91"/>
      <c r="BD91"/>
      <c r="BE91" s="496"/>
      <c r="BF91" s="496"/>
      <c r="BG91"/>
      <c r="BH91"/>
      <c r="BI91"/>
      <c r="BJ91"/>
      <c r="BK91"/>
      <c r="BL91"/>
      <c r="BM91"/>
      <c r="BP91"/>
      <c r="BQ91"/>
      <c r="BR91"/>
      <c r="BS91"/>
      <c r="BT91"/>
      <c r="BU91"/>
      <c r="BV91"/>
      <c r="BW91"/>
      <c r="BX91"/>
      <c r="BY91"/>
    </row>
    <row r="92" spans="1:77" x14ac:dyDescent="0.25">
      <c r="BB92"/>
      <c r="BC92"/>
      <c r="BD92" s="244"/>
    </row>
    <row r="93" spans="1:77" x14ac:dyDescent="0.25">
      <c r="BB93"/>
      <c r="BC93"/>
      <c r="BD93" s="244"/>
    </row>
    <row r="94" spans="1:77" x14ac:dyDescent="0.25">
      <c r="BB94"/>
      <c r="BC94"/>
      <c r="BD94" s="244"/>
    </row>
    <row r="95" spans="1:77" x14ac:dyDescent="0.25">
      <c r="BB95"/>
      <c r="BC95"/>
      <c r="BD95" s="244"/>
    </row>
    <row r="96" spans="1:77" x14ac:dyDescent="0.25">
      <c r="BB96"/>
      <c r="BC96"/>
      <c r="BD96" s="244"/>
    </row>
    <row r="97" spans="54:56" x14ac:dyDescent="0.25">
      <c r="BB97"/>
      <c r="BC97"/>
      <c r="BD97" s="244"/>
    </row>
    <row r="98" spans="54:56" x14ac:dyDescent="0.25">
      <c r="BB98"/>
      <c r="BC98"/>
      <c r="BD98" s="244"/>
    </row>
    <row r="99" spans="54:56" x14ac:dyDescent="0.25">
      <c r="BB99"/>
      <c r="BC99"/>
      <c r="BD99" s="244"/>
    </row>
    <row r="100" spans="54:56" x14ac:dyDescent="0.25">
      <c r="BB100"/>
      <c r="BC100"/>
      <c r="BD100" s="244"/>
    </row>
    <row r="101" spans="54:56" x14ac:dyDescent="0.25">
      <c r="BB101"/>
      <c r="BC101"/>
      <c r="BD101" s="244"/>
    </row>
    <row r="102" spans="54:56" x14ac:dyDescent="0.25">
      <c r="BB102"/>
      <c r="BC102"/>
      <c r="BD102" s="244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conditionalFormatting sqref="U33:V35 U15:V17 AU33:AV35 AU15:AV17 AD33:AE35 AD15:AE17 C33:D35 C15:D17 U56:V56 AU56:AV56 AD56:AE56 C56:D56 C19:D31 AD19:AE31 AU19:AV31 U19:V31 U11:V13 AU11:AV13 AD11:AE13 C11:D13">
    <cfRule type="expression" dxfId="344" priority="714">
      <formula>OR($C11="Samedi",$C11="Dimanche")</formula>
    </cfRule>
  </conditionalFormatting>
  <conditionalFormatting sqref="AG15:AG16 AG28 AG11:AG13">
    <cfRule type="dataBar" priority="71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{6B2F8EEC-23F6-4218-BD0A-F0BE19E2F1E7}</x14:id>
        </ext>
      </extLst>
    </cfRule>
  </conditionalFormatting>
  <conditionalFormatting sqref="AX33:AX35 AX15:AX17 AX19:AX31 AX11:AX13">
    <cfRule type="dataBar" priority="70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33:X35 X15:X17 X19:X31 X11:X13">
    <cfRule type="dataBar" priority="70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I15:AI16 AI28 AI11:AI13">
    <cfRule type="dataBar" priority="69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{00067CFE-8E0D-4F98-8D32-EC2DF3D7AB14}</x14:id>
        </ext>
      </extLst>
    </cfRule>
  </conditionalFormatting>
  <conditionalFormatting sqref="J28">
    <cfRule type="cellIs" dxfId="343" priority="695" operator="greaterThan">
      <formula>1024</formula>
    </cfRule>
    <cfRule type="cellIs" dxfId="342" priority="702" operator="between">
      <formula>1013</formula>
      <formula>1024</formula>
    </cfRule>
    <cfRule type="cellIs" dxfId="341" priority="703" operator="between">
      <formula>1000</formula>
      <formula>1013</formula>
    </cfRule>
  </conditionalFormatting>
  <conditionalFormatting sqref="AK28:AQ28 AK15:AQ16 AK11:AQ13">
    <cfRule type="cellIs" dxfId="340" priority="700" operator="greaterThan">
      <formula>0</formula>
    </cfRule>
    <cfRule type="dataBar" priority="70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{2ECAA2CF-B6AB-414B-8702-454F8C908BCF}</x14:id>
        </ext>
      </extLst>
    </cfRule>
  </conditionalFormatting>
  <conditionalFormatting sqref="J28">
    <cfRule type="cellIs" dxfId="339" priority="712" operator="between">
      <formula>950</formula>
      <formula>973</formula>
    </cfRule>
    <cfRule type="cellIs" dxfId="338" priority="713" operator="between">
      <formula>973</formula>
      <formula>1000</formula>
    </cfRule>
  </conditionalFormatting>
  <conditionalFormatting sqref="AU36:AV37 AD36:AE37 U36:V37 C36:D36">
    <cfRule type="expression" dxfId="337" priority="650">
      <formula>OR($C36="Samedi",$C36="Dimanche")</formula>
    </cfRule>
  </conditionalFormatting>
  <conditionalFormatting sqref="AG36:AG37">
    <cfRule type="dataBar" priority="65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X36:AX37">
    <cfRule type="dataBar" priority="64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X36:X37">
    <cfRule type="dataBar" priority="64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AI36:AI37">
    <cfRule type="dataBar" priority="63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36:AQ37">
    <cfRule type="cellIs" dxfId="336" priority="637" operator="greaterThan">
      <formula>0</formula>
    </cfRule>
    <cfRule type="dataBar" priority="64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C37:D37">
    <cfRule type="expression" dxfId="335" priority="631">
      <formula>OR($C37="Samedi",$C37="Dimanche")</formula>
    </cfRule>
  </conditionalFormatting>
  <conditionalFormatting sqref="U38:V41 AU38:AV41 AD38:AE41 C38:D41 C43:D43 AD43:AE43 AU43:AV43 U43:V43">
    <cfRule type="expression" dxfId="334" priority="629">
      <formula>OR($C38="Samedi",$C38="Dimanche")</formula>
    </cfRule>
  </conditionalFormatting>
  <conditionalFormatting sqref="AG38:AG41 AG43">
    <cfRule type="dataBar" priority="63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AX38:AX41 AX43">
    <cfRule type="dataBar" priority="62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X38:X41 X43">
    <cfRule type="dataBar" priority="62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AI38:AI41 AI43">
    <cfRule type="dataBar" priority="61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AK38:AQ41 AK43:AQ43">
    <cfRule type="cellIs" dxfId="333" priority="616" operator="greaterThan">
      <formula>0</formula>
    </cfRule>
    <cfRule type="dataBar" priority="61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U44:V45 AU44:AV45 AD44:AE45 C44:D45">
    <cfRule type="expression" dxfId="332" priority="609">
      <formula>OR($C44="Samedi",$C44="Dimanche")</formula>
    </cfRule>
  </conditionalFormatting>
  <conditionalFormatting sqref="AG44:AG45">
    <cfRule type="dataBar" priority="61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{0E78788A-7B8C-4A81-AD78-CFE172ED0892}</x14:id>
        </ext>
      </extLst>
    </cfRule>
  </conditionalFormatting>
  <conditionalFormatting sqref="AX44:AX45">
    <cfRule type="dataBar" priority="60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{D045011F-62D4-4925-8D1D-D8E02EDD6253}</x14:id>
        </ext>
      </extLst>
    </cfRule>
  </conditionalFormatting>
  <conditionalFormatting sqref="X44:X45">
    <cfRule type="dataBar" priority="60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{C09037C6-0EDD-45FC-8210-9E97FB4FF060}</x14:id>
        </ext>
      </extLst>
    </cfRule>
  </conditionalFormatting>
  <conditionalFormatting sqref="AI44:AI45">
    <cfRule type="dataBar" priority="59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{5BCE79C6-FE78-4720-B1FF-93E222F734E7}</x14:id>
        </ext>
      </extLst>
    </cfRule>
  </conditionalFormatting>
  <conditionalFormatting sqref="AK44:AQ45">
    <cfRule type="cellIs" dxfId="331" priority="596" operator="greaterThan">
      <formula>0</formula>
    </cfRule>
    <cfRule type="dataBar" priority="59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{DFE06A84-0E2F-489D-B346-9BA2F798D7C6}</x14:id>
        </ext>
      </extLst>
    </cfRule>
  </conditionalFormatting>
  <conditionalFormatting sqref="U47:V47 AU47:AV47 AD47:AE47 C47:D47">
    <cfRule type="expression" dxfId="330" priority="589">
      <formula>OR($C47="Samedi",$C47="Dimanche")</formula>
    </cfRule>
  </conditionalFormatting>
  <conditionalFormatting sqref="AG47">
    <cfRule type="dataBar" priority="59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{EC920855-1651-46AF-96DB-5F622D0F0D8B}</x14:id>
        </ext>
      </extLst>
    </cfRule>
  </conditionalFormatting>
  <conditionalFormatting sqref="AX47">
    <cfRule type="dataBar" priority="58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{D9E7E09A-A427-45D5-B5F7-330ACBFFCF03}</x14:id>
        </ext>
      </extLst>
    </cfRule>
  </conditionalFormatting>
  <conditionalFormatting sqref="X47">
    <cfRule type="dataBar" priority="58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{A1620578-F8E1-4998-BD64-567845B7C706}</x14:id>
        </ext>
      </extLst>
    </cfRule>
  </conditionalFormatting>
  <conditionalFormatting sqref="AI47">
    <cfRule type="dataBar" priority="57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{C41FF483-33C7-4175-97EE-D577D1582CAB}</x14:id>
        </ext>
      </extLst>
    </cfRule>
  </conditionalFormatting>
  <conditionalFormatting sqref="AK47:AQ47">
    <cfRule type="cellIs" dxfId="329" priority="576" operator="greaterThan">
      <formula>0</formula>
    </cfRule>
    <cfRule type="dataBar" priority="57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{E9A1510A-1747-4C3C-A9F8-DCB45B3D2733}</x14:id>
        </ext>
      </extLst>
    </cfRule>
  </conditionalFormatting>
  <conditionalFormatting sqref="U48:V49 AU48:AV49 AD48:AE49 C48:D49">
    <cfRule type="expression" dxfId="328" priority="549">
      <formula>OR($C48="Samedi",$C48="Dimanche")</formula>
    </cfRule>
  </conditionalFormatting>
  <conditionalFormatting sqref="AG48:AG49">
    <cfRule type="dataBar" priority="55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{43CA2080-210C-49A9-884A-B9BADB69B238}</x14:id>
        </ext>
      </extLst>
    </cfRule>
  </conditionalFormatting>
  <conditionalFormatting sqref="AX48:AX49">
    <cfRule type="dataBar" priority="5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{13067C26-B6CC-4A4B-ADDD-1F5B7AC61B93}</x14:id>
        </ext>
      </extLst>
    </cfRule>
  </conditionalFormatting>
  <conditionalFormatting sqref="X48:X49">
    <cfRule type="dataBar" priority="54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{286F53FF-E2B8-4F63-84FE-1405CCC0A9FB}</x14:id>
        </ext>
      </extLst>
    </cfRule>
  </conditionalFormatting>
  <conditionalFormatting sqref="AI48:AI49">
    <cfRule type="dataBar" priority="53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{676F4CA4-4CF1-4B05-B9BE-C5D7E4064BE9}</x14:id>
        </ext>
      </extLst>
    </cfRule>
  </conditionalFormatting>
  <conditionalFormatting sqref="AK48:AQ49">
    <cfRule type="cellIs" dxfId="327" priority="536" operator="greaterThan">
      <formula>0</formula>
    </cfRule>
    <cfRule type="dataBar" priority="53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{839D3DE8-C867-450E-83F5-C961D1ED01B2}</x14:id>
        </ext>
      </extLst>
    </cfRule>
  </conditionalFormatting>
  <conditionalFormatting sqref="AU50:AV51 AD50:AE51 U50:V51 C50:D50">
    <cfRule type="expression" dxfId="326" priority="529">
      <formula>OR($C50="Samedi",$C50="Dimanche")</formula>
    </cfRule>
  </conditionalFormatting>
  <conditionalFormatting sqref="AG50:AG51">
    <cfRule type="dataBar" priority="53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{5CD0750B-8466-459F-A56F-90C7C2E175DA}</x14:id>
        </ext>
      </extLst>
    </cfRule>
  </conditionalFormatting>
  <conditionalFormatting sqref="AX50:AX51">
    <cfRule type="dataBar" priority="52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{E0F1B09F-F8D0-4FD3-A7DF-779230DCFA6B}</x14:id>
        </ext>
      </extLst>
    </cfRule>
  </conditionalFormatting>
  <conditionalFormatting sqref="X50:X51">
    <cfRule type="dataBar" priority="52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{00D57865-BB1A-4F92-AA72-3B5CC49D13B6}</x14:id>
        </ext>
      </extLst>
    </cfRule>
  </conditionalFormatting>
  <conditionalFormatting sqref="AI50:AI51">
    <cfRule type="dataBar" priority="51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{169F4930-86B9-4DBC-B03E-7F9802D41CF6}</x14:id>
        </ext>
      </extLst>
    </cfRule>
  </conditionalFormatting>
  <conditionalFormatting sqref="AK50:AQ51">
    <cfRule type="cellIs" dxfId="325" priority="516" operator="greaterThan">
      <formula>0</formula>
    </cfRule>
    <cfRule type="dataBar" priority="51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{92BC5E08-DE8A-449B-81B8-CA8585F7CA95}</x14:id>
        </ext>
      </extLst>
    </cfRule>
  </conditionalFormatting>
  <conditionalFormatting sqref="C51:D51">
    <cfRule type="expression" dxfId="324" priority="510">
      <formula>OR($C51="Samedi",$C51="Dimanche")</formula>
    </cfRule>
  </conditionalFormatting>
  <conditionalFormatting sqref="U52:V53 AU52:AV53 AD52:AE53 C52:D53">
    <cfRule type="expression" dxfId="323" priority="508">
      <formula>OR($C52="Samedi",$C52="Dimanche")</formula>
    </cfRule>
  </conditionalFormatting>
  <conditionalFormatting sqref="AG52:AG53">
    <cfRule type="dataBar" priority="50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{DEE48018-7BD3-4CBD-86A2-812812D34AAC}</x14:id>
        </ext>
      </extLst>
    </cfRule>
  </conditionalFormatting>
  <conditionalFormatting sqref="AX52:AX53">
    <cfRule type="dataBar" priority="50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{B9CE2BD1-AC86-4075-A052-BE84BF3EEF30}</x14:id>
        </ext>
      </extLst>
    </cfRule>
  </conditionalFormatting>
  <conditionalFormatting sqref="X52:X53">
    <cfRule type="dataBar" priority="49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{35226ACF-11DB-4107-993F-F090FC1C218A}</x14:id>
        </ext>
      </extLst>
    </cfRule>
  </conditionalFormatting>
  <conditionalFormatting sqref="AI52:AI53">
    <cfRule type="dataBar" priority="49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{7D4F09B9-0D27-4EDC-8A7F-07AFF51409E6}</x14:id>
        </ext>
      </extLst>
    </cfRule>
  </conditionalFormatting>
  <conditionalFormatting sqref="AK52:AQ53">
    <cfRule type="cellIs" dxfId="322" priority="495" operator="greaterThan">
      <formula>0</formula>
    </cfRule>
    <cfRule type="dataBar" priority="49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{8771F246-ADB7-4EC2-99BF-034769B659ED}</x14:id>
        </ext>
      </extLst>
    </cfRule>
  </conditionalFormatting>
  <conditionalFormatting sqref="J15:J17 J11:J13 N11:N13 F11:F13">
    <cfRule type="cellIs" dxfId="321" priority="429" operator="between">
      <formula>0.1</formula>
      <formula>26.9</formula>
    </cfRule>
    <cfRule type="cellIs" dxfId="320" priority="430" operator="greaterThan">
      <formula>27</formula>
    </cfRule>
    <cfRule type="cellIs" dxfId="319" priority="431" operator="lessThan">
      <formula>0</formula>
    </cfRule>
    <cfRule type="cellIs" dxfId="318" priority="432" operator="between">
      <formula>0.1</formula>
      <formula>26.9</formula>
    </cfRule>
  </conditionalFormatting>
  <conditionalFormatting sqref="J20">
    <cfRule type="cellIs" dxfId="317" priority="420" operator="greaterThan">
      <formula>1024</formula>
    </cfRule>
    <cfRule type="cellIs" dxfId="316" priority="421" operator="between">
      <formula>1013</formula>
      <formula>1024</formula>
    </cfRule>
    <cfRule type="cellIs" dxfId="315" priority="422" operator="between">
      <formula>1000</formula>
      <formula>1013</formula>
    </cfRule>
  </conditionalFormatting>
  <conditionalFormatting sqref="J20">
    <cfRule type="cellIs" dxfId="314" priority="423" operator="between">
      <formula>950</formula>
      <formula>973</formula>
    </cfRule>
    <cfRule type="cellIs" dxfId="313" priority="424" operator="between">
      <formula>973</formula>
      <formula>1000</formula>
    </cfRule>
  </conditionalFormatting>
  <conditionalFormatting sqref="J21:J27 J29:J31">
    <cfRule type="cellIs" dxfId="312" priority="416" operator="between">
      <formula>0.1</formula>
      <formula>26.9</formula>
    </cfRule>
    <cfRule type="cellIs" dxfId="311" priority="417" operator="greaterThan">
      <formula>27</formula>
    </cfRule>
    <cfRule type="cellIs" dxfId="310" priority="418" operator="lessThan">
      <formula>0</formula>
    </cfRule>
    <cfRule type="cellIs" dxfId="309" priority="419" operator="between">
      <formula>0.1</formula>
      <formula>26.9</formula>
    </cfRule>
  </conditionalFormatting>
  <conditionalFormatting sqref="J19">
    <cfRule type="cellIs" dxfId="308" priority="412" operator="between">
      <formula>0.1</formula>
      <formula>26.9</formula>
    </cfRule>
    <cfRule type="cellIs" dxfId="307" priority="413" operator="greaterThan">
      <formula>27</formula>
    </cfRule>
    <cfRule type="cellIs" dxfId="306" priority="414" operator="lessThan">
      <formula>0</formula>
    </cfRule>
    <cfRule type="cellIs" dxfId="305" priority="415" operator="between">
      <formula>0.1</formula>
      <formula>26.9</formula>
    </cfRule>
  </conditionalFormatting>
  <conditionalFormatting sqref="J34">
    <cfRule type="cellIs" dxfId="304" priority="407" operator="greaterThan">
      <formula>1024</formula>
    </cfRule>
    <cfRule type="cellIs" dxfId="303" priority="408" operator="between">
      <formula>1013</formula>
      <formula>1024</formula>
    </cfRule>
    <cfRule type="cellIs" dxfId="302" priority="409" operator="between">
      <formula>1000</formula>
      <formula>1013</formula>
    </cfRule>
  </conditionalFormatting>
  <conditionalFormatting sqref="J34">
    <cfRule type="cellIs" dxfId="301" priority="410" operator="between">
      <formula>950</formula>
      <formula>973</formula>
    </cfRule>
    <cfRule type="cellIs" dxfId="300" priority="411" operator="between">
      <formula>973</formula>
      <formula>1000</formula>
    </cfRule>
  </conditionalFormatting>
  <conditionalFormatting sqref="J35:J41 J43:J45">
    <cfRule type="cellIs" dxfId="299" priority="403" operator="between">
      <formula>0.1</formula>
      <formula>26.9</formula>
    </cfRule>
    <cfRule type="cellIs" dxfId="298" priority="404" operator="greaterThan">
      <formula>27</formula>
    </cfRule>
    <cfRule type="cellIs" dxfId="297" priority="405" operator="lessThan">
      <formula>0</formula>
    </cfRule>
    <cfRule type="cellIs" dxfId="296" priority="406" operator="between">
      <formula>0.1</formula>
      <formula>26.9</formula>
    </cfRule>
  </conditionalFormatting>
  <conditionalFormatting sqref="J33">
    <cfRule type="cellIs" dxfId="295" priority="399" operator="between">
      <formula>0.1</formula>
      <formula>26.9</formula>
    </cfRule>
    <cfRule type="cellIs" dxfId="294" priority="400" operator="greaterThan">
      <formula>27</formula>
    </cfRule>
    <cfRule type="cellIs" dxfId="293" priority="401" operator="lessThan">
      <formula>0</formula>
    </cfRule>
    <cfRule type="cellIs" dxfId="292" priority="402" operator="between">
      <formula>0.1</formula>
      <formula>26.9</formula>
    </cfRule>
  </conditionalFormatting>
  <conditionalFormatting sqref="J47:J53">
    <cfRule type="cellIs" dxfId="291" priority="395" operator="between">
      <formula>0.1</formula>
      <formula>26.9</formula>
    </cfRule>
    <cfRule type="cellIs" dxfId="290" priority="396" operator="greaterThan">
      <formula>27</formula>
    </cfRule>
    <cfRule type="cellIs" dxfId="289" priority="397" operator="lessThan">
      <formula>0</formula>
    </cfRule>
    <cfRule type="cellIs" dxfId="288" priority="398" operator="between">
      <formula>0.1</formula>
      <formula>26.9</formula>
    </cfRule>
  </conditionalFormatting>
  <conditionalFormatting sqref="N28">
    <cfRule type="cellIs" dxfId="287" priority="390" operator="greaterThan">
      <formula>1024</formula>
    </cfRule>
    <cfRule type="cellIs" dxfId="286" priority="391" operator="between">
      <formula>1013</formula>
      <formula>1024</formula>
    </cfRule>
    <cfRule type="cellIs" dxfId="285" priority="392" operator="between">
      <formula>1000</formula>
      <formula>1013</formula>
    </cfRule>
  </conditionalFormatting>
  <conditionalFormatting sqref="N28">
    <cfRule type="cellIs" dxfId="284" priority="393" operator="between">
      <formula>950</formula>
      <formula>973</formula>
    </cfRule>
    <cfRule type="cellIs" dxfId="283" priority="394" operator="between">
      <formula>973</formula>
      <formula>1000</formula>
    </cfRule>
  </conditionalFormatting>
  <conditionalFormatting sqref="N15:N17">
    <cfRule type="cellIs" dxfId="282" priority="377" operator="between">
      <formula>0.1</formula>
      <formula>26.9</formula>
    </cfRule>
    <cfRule type="cellIs" dxfId="281" priority="378" operator="greaterThan">
      <formula>27</formula>
    </cfRule>
    <cfRule type="cellIs" dxfId="280" priority="379" operator="lessThan">
      <formula>0</formula>
    </cfRule>
    <cfRule type="cellIs" dxfId="279" priority="380" operator="between">
      <formula>0.1</formula>
      <formula>26.9</formula>
    </cfRule>
  </conditionalFormatting>
  <conditionalFormatting sqref="N20">
    <cfRule type="cellIs" dxfId="278" priority="368" operator="greaterThan">
      <formula>1024</formula>
    </cfRule>
    <cfRule type="cellIs" dxfId="277" priority="369" operator="between">
      <formula>1013</formula>
      <formula>1024</formula>
    </cfRule>
    <cfRule type="cellIs" dxfId="276" priority="370" operator="between">
      <formula>1000</formula>
      <formula>1013</formula>
    </cfRule>
  </conditionalFormatting>
  <conditionalFormatting sqref="N20">
    <cfRule type="cellIs" dxfId="275" priority="371" operator="between">
      <formula>950</formula>
      <formula>973</formula>
    </cfRule>
    <cfRule type="cellIs" dxfId="274" priority="372" operator="between">
      <formula>973</formula>
      <formula>1000</formula>
    </cfRule>
  </conditionalFormatting>
  <conditionalFormatting sqref="N21:N27 N29:N31">
    <cfRule type="cellIs" dxfId="273" priority="364" operator="between">
      <formula>0.1</formula>
      <formula>26.9</formula>
    </cfRule>
    <cfRule type="cellIs" dxfId="272" priority="365" operator="greaterThan">
      <formula>27</formula>
    </cfRule>
    <cfRule type="cellIs" dxfId="271" priority="366" operator="lessThan">
      <formula>0</formula>
    </cfRule>
    <cfRule type="cellIs" dxfId="270" priority="367" operator="between">
      <formula>0.1</formula>
      <formula>26.9</formula>
    </cfRule>
  </conditionalFormatting>
  <conditionalFormatting sqref="N19">
    <cfRule type="cellIs" dxfId="269" priority="360" operator="between">
      <formula>0.1</formula>
      <formula>26.9</formula>
    </cfRule>
    <cfRule type="cellIs" dxfId="268" priority="361" operator="greaterThan">
      <formula>27</formula>
    </cfRule>
    <cfRule type="cellIs" dxfId="267" priority="362" operator="lessThan">
      <formula>0</formula>
    </cfRule>
    <cfRule type="cellIs" dxfId="266" priority="363" operator="between">
      <formula>0.1</formula>
      <formula>26.9</formula>
    </cfRule>
  </conditionalFormatting>
  <conditionalFormatting sqref="N34">
    <cfRule type="cellIs" dxfId="265" priority="355" operator="greaterThan">
      <formula>1024</formula>
    </cfRule>
    <cfRule type="cellIs" dxfId="264" priority="356" operator="between">
      <formula>1013</formula>
      <formula>1024</formula>
    </cfRule>
    <cfRule type="cellIs" dxfId="263" priority="357" operator="between">
      <formula>1000</formula>
      <formula>1013</formula>
    </cfRule>
  </conditionalFormatting>
  <conditionalFormatting sqref="N34">
    <cfRule type="cellIs" dxfId="262" priority="358" operator="between">
      <formula>950</formula>
      <formula>973</formula>
    </cfRule>
    <cfRule type="cellIs" dxfId="261" priority="359" operator="between">
      <formula>973</formula>
      <formula>1000</formula>
    </cfRule>
  </conditionalFormatting>
  <conditionalFormatting sqref="N35:N41 N43:N45">
    <cfRule type="cellIs" dxfId="260" priority="351" operator="between">
      <formula>0.1</formula>
      <formula>26.9</formula>
    </cfRule>
    <cfRule type="cellIs" dxfId="259" priority="352" operator="greaterThan">
      <formula>27</formula>
    </cfRule>
    <cfRule type="cellIs" dxfId="258" priority="353" operator="lessThan">
      <formula>0</formula>
    </cfRule>
    <cfRule type="cellIs" dxfId="257" priority="354" operator="between">
      <formula>0.1</formula>
      <formula>26.9</formula>
    </cfRule>
  </conditionalFormatting>
  <conditionalFormatting sqref="N33">
    <cfRule type="cellIs" dxfId="256" priority="347" operator="between">
      <formula>0.1</formula>
      <formula>26.9</formula>
    </cfRule>
    <cfRule type="cellIs" dxfId="255" priority="348" operator="greaterThan">
      <formula>27</formula>
    </cfRule>
    <cfRule type="cellIs" dxfId="254" priority="349" operator="lessThan">
      <formula>0</formula>
    </cfRule>
    <cfRule type="cellIs" dxfId="253" priority="350" operator="between">
      <formula>0.1</formula>
      <formula>26.9</formula>
    </cfRule>
  </conditionalFormatting>
  <conditionalFormatting sqref="N47:N53">
    <cfRule type="cellIs" dxfId="252" priority="343" operator="between">
      <formula>0.1</formula>
      <formula>26.9</formula>
    </cfRule>
    <cfRule type="cellIs" dxfId="251" priority="344" operator="greaterThan">
      <formula>27</formula>
    </cfRule>
    <cfRule type="cellIs" dxfId="250" priority="345" operator="lessThan">
      <formula>0</formula>
    </cfRule>
    <cfRule type="cellIs" dxfId="249" priority="346" operator="between">
      <formula>0.1</formula>
      <formula>26.9</formula>
    </cfRule>
  </conditionalFormatting>
  <conditionalFormatting sqref="F28">
    <cfRule type="cellIs" dxfId="248" priority="338" operator="greaterThan">
      <formula>1024</formula>
    </cfRule>
    <cfRule type="cellIs" dxfId="247" priority="339" operator="between">
      <formula>1013</formula>
      <formula>1024</formula>
    </cfRule>
    <cfRule type="cellIs" dxfId="246" priority="340" operator="between">
      <formula>1000</formula>
      <formula>1013</formula>
    </cfRule>
  </conditionalFormatting>
  <conditionalFormatting sqref="F28">
    <cfRule type="cellIs" dxfId="245" priority="341" operator="between">
      <formula>950</formula>
      <formula>973</formula>
    </cfRule>
    <cfRule type="cellIs" dxfId="244" priority="342" operator="between">
      <formula>973</formula>
      <formula>1000</formula>
    </cfRule>
  </conditionalFormatting>
  <conditionalFormatting sqref="F15:F17">
    <cfRule type="cellIs" dxfId="243" priority="325" operator="between">
      <formula>0.1</formula>
      <formula>26.9</formula>
    </cfRule>
    <cfRule type="cellIs" dxfId="242" priority="326" operator="greaterThan">
      <formula>27</formula>
    </cfRule>
    <cfRule type="cellIs" dxfId="241" priority="327" operator="lessThan">
      <formula>0</formula>
    </cfRule>
    <cfRule type="cellIs" dxfId="240" priority="328" operator="between">
      <formula>0.1</formula>
      <formula>26.9</formula>
    </cfRule>
  </conditionalFormatting>
  <conditionalFormatting sqref="F20">
    <cfRule type="cellIs" dxfId="239" priority="316" operator="greaterThan">
      <formula>1024</formula>
    </cfRule>
    <cfRule type="cellIs" dxfId="238" priority="317" operator="between">
      <formula>1013</formula>
      <formula>1024</formula>
    </cfRule>
    <cfRule type="cellIs" dxfId="237" priority="318" operator="between">
      <formula>1000</formula>
      <formula>1013</formula>
    </cfRule>
  </conditionalFormatting>
  <conditionalFormatting sqref="F20">
    <cfRule type="cellIs" dxfId="236" priority="319" operator="between">
      <formula>950</formula>
      <formula>973</formula>
    </cfRule>
    <cfRule type="cellIs" dxfId="235" priority="320" operator="between">
      <formula>973</formula>
      <formula>1000</formula>
    </cfRule>
  </conditionalFormatting>
  <conditionalFormatting sqref="F21:F27 F29:F31">
    <cfRule type="cellIs" dxfId="234" priority="312" operator="between">
      <formula>0.1</formula>
      <formula>26.9</formula>
    </cfRule>
    <cfRule type="cellIs" dxfId="233" priority="313" operator="greaterThan">
      <formula>27</formula>
    </cfRule>
    <cfRule type="cellIs" dxfId="232" priority="314" operator="lessThan">
      <formula>0</formula>
    </cfRule>
    <cfRule type="cellIs" dxfId="231" priority="315" operator="between">
      <formula>0.1</formula>
      <formula>26.9</formula>
    </cfRule>
  </conditionalFormatting>
  <conditionalFormatting sqref="F19">
    <cfRule type="cellIs" dxfId="230" priority="308" operator="between">
      <formula>0.1</formula>
      <formula>26.9</formula>
    </cfRule>
    <cfRule type="cellIs" dxfId="229" priority="309" operator="greaterThan">
      <formula>27</formula>
    </cfRule>
    <cfRule type="cellIs" dxfId="228" priority="310" operator="lessThan">
      <formula>0</formula>
    </cfRule>
    <cfRule type="cellIs" dxfId="227" priority="311" operator="between">
      <formula>0.1</formula>
      <formula>26.9</formula>
    </cfRule>
  </conditionalFormatting>
  <conditionalFormatting sqref="F34">
    <cfRule type="cellIs" dxfId="226" priority="303" operator="greaterThan">
      <formula>1024</formula>
    </cfRule>
    <cfRule type="cellIs" dxfId="225" priority="304" operator="between">
      <formula>1013</formula>
      <formula>1024</formula>
    </cfRule>
    <cfRule type="cellIs" dxfId="224" priority="305" operator="between">
      <formula>1000</formula>
      <formula>1013</formula>
    </cfRule>
  </conditionalFormatting>
  <conditionalFormatting sqref="F34">
    <cfRule type="cellIs" dxfId="223" priority="306" operator="between">
      <formula>950</formula>
      <formula>973</formula>
    </cfRule>
    <cfRule type="cellIs" dxfId="222" priority="307" operator="between">
      <formula>973</formula>
      <formula>1000</formula>
    </cfRule>
  </conditionalFormatting>
  <conditionalFormatting sqref="F35:F41 F43:F45">
    <cfRule type="cellIs" dxfId="221" priority="299" operator="between">
      <formula>0.1</formula>
      <formula>26.9</formula>
    </cfRule>
    <cfRule type="cellIs" dxfId="220" priority="300" operator="greaterThan">
      <formula>27</formula>
    </cfRule>
    <cfRule type="cellIs" dxfId="219" priority="301" operator="lessThan">
      <formula>0</formula>
    </cfRule>
    <cfRule type="cellIs" dxfId="218" priority="302" operator="between">
      <formula>0.1</formula>
      <formula>26.9</formula>
    </cfRule>
  </conditionalFormatting>
  <conditionalFormatting sqref="F33">
    <cfRule type="cellIs" dxfId="217" priority="295" operator="between">
      <formula>0.1</formula>
      <formula>26.9</formula>
    </cfRule>
    <cfRule type="cellIs" dxfId="216" priority="296" operator="greaterThan">
      <formula>27</formula>
    </cfRule>
    <cfRule type="cellIs" dxfId="215" priority="297" operator="lessThan">
      <formula>0</formula>
    </cfRule>
    <cfRule type="cellIs" dxfId="214" priority="298" operator="between">
      <formula>0.1</formula>
      <formula>26.9</formula>
    </cfRule>
  </conditionalFormatting>
  <conditionalFormatting sqref="F47:F53">
    <cfRule type="cellIs" dxfId="213" priority="291" operator="between">
      <formula>0.1</formula>
      <formula>26.9</formula>
    </cfRule>
    <cfRule type="cellIs" dxfId="212" priority="292" operator="greaterThan">
      <formula>27</formula>
    </cfRule>
    <cfRule type="cellIs" dxfId="211" priority="293" operator="lessThan">
      <formula>0</formula>
    </cfRule>
    <cfRule type="cellIs" dxfId="210" priority="294" operator="between">
      <formula>0.1</formula>
      <formula>26.9</formula>
    </cfRule>
  </conditionalFormatting>
  <conditionalFormatting sqref="AU54:AV55 AD54:AE55 U54:V55 C54:D54">
    <cfRule type="expression" dxfId="209" priority="289">
      <formula>OR($C54="Samedi",$C54="Dimanche")</formula>
    </cfRule>
  </conditionalFormatting>
  <conditionalFormatting sqref="AG54:AG55">
    <cfRule type="dataBar" priority="29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{2DDE3B1C-AD6E-4817-84BB-2306FEA2B429}</x14:id>
        </ext>
      </extLst>
    </cfRule>
  </conditionalFormatting>
  <conditionalFormatting sqref="AX54:AX55">
    <cfRule type="dataBar" priority="28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{93AAF58F-EF95-48B4-8C50-978AAEEB5EEC}</x14:id>
        </ext>
      </extLst>
    </cfRule>
  </conditionalFormatting>
  <conditionalFormatting sqref="X54:X55">
    <cfRule type="dataBar" priority="28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{29AF829D-31D4-44D2-9957-72FB12137A73}</x14:id>
        </ext>
      </extLst>
    </cfRule>
  </conditionalFormatting>
  <conditionalFormatting sqref="AI54:AI55">
    <cfRule type="dataBar" priority="28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{BBD4B79D-CCAE-456E-B65A-5AE2FD75741A}</x14:id>
        </ext>
      </extLst>
    </cfRule>
  </conditionalFormatting>
  <conditionalFormatting sqref="AK54:AQ55">
    <cfRule type="cellIs" dxfId="208" priority="285" operator="greaterThan">
      <formula>0</formula>
    </cfRule>
    <cfRule type="dataBar" priority="28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{AEA124A5-D420-4F86-A76F-BB88C3ED26AD}</x14:id>
        </ext>
      </extLst>
    </cfRule>
  </conditionalFormatting>
  <conditionalFormatting sqref="C55:D55">
    <cfRule type="expression" dxfId="207" priority="283">
      <formula>OR($C55="Samedi",$C55="Dimanche")</formula>
    </cfRule>
  </conditionalFormatting>
  <conditionalFormatting sqref="U57:V57 AU57:AV57 AD57:AE57 C57:D57">
    <cfRule type="expression" dxfId="206" priority="281">
      <formula>OR($C57="Samedi",$C57="Dimanche")</formula>
    </cfRule>
  </conditionalFormatting>
  <conditionalFormatting sqref="AG57">
    <cfRule type="dataBar" priority="28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57">
    <cfRule type="dataBar" priority="28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57">
    <cfRule type="dataBar" priority="27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57">
    <cfRule type="dataBar" priority="27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57:AQ57">
    <cfRule type="cellIs" dxfId="205" priority="277" operator="greaterThan">
      <formula>0</formula>
    </cfRule>
    <cfRule type="dataBar" priority="27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54:J55 J57">
    <cfRule type="cellIs" dxfId="204" priority="272" operator="between">
      <formula>0.1</formula>
      <formula>26.9</formula>
    </cfRule>
    <cfRule type="cellIs" dxfId="203" priority="273" operator="greaterThan">
      <formula>27</formula>
    </cfRule>
    <cfRule type="cellIs" dxfId="202" priority="274" operator="lessThan">
      <formula>0</formula>
    </cfRule>
    <cfRule type="cellIs" dxfId="201" priority="275" operator="between">
      <formula>0.1</formula>
      <formula>26.9</formula>
    </cfRule>
  </conditionalFormatting>
  <conditionalFormatting sqref="N54:N55 N57">
    <cfRule type="cellIs" dxfId="200" priority="268" operator="between">
      <formula>0.1</formula>
      <formula>26.9</formula>
    </cfRule>
    <cfRule type="cellIs" dxfId="199" priority="269" operator="greaterThan">
      <formula>27</formula>
    </cfRule>
    <cfRule type="cellIs" dxfId="198" priority="270" operator="lessThan">
      <formula>0</formula>
    </cfRule>
    <cfRule type="cellIs" dxfId="197" priority="271" operator="between">
      <formula>0.1</formula>
      <formula>26.9</formula>
    </cfRule>
  </conditionalFormatting>
  <conditionalFormatting sqref="F54:F55 F57">
    <cfRule type="cellIs" dxfId="196" priority="264" operator="between">
      <formula>0.1</formula>
      <formula>26.9</formula>
    </cfRule>
    <cfRule type="cellIs" dxfId="195" priority="265" operator="greaterThan">
      <formula>27</formula>
    </cfRule>
    <cfRule type="cellIs" dxfId="194" priority="266" operator="lessThan">
      <formula>0</formula>
    </cfRule>
    <cfRule type="cellIs" dxfId="193" priority="267" operator="between">
      <formula>0.1</formula>
      <formula>26.9</formula>
    </cfRule>
  </conditionalFormatting>
  <conditionalFormatting sqref="U58:V59 AU58:AV59 AD58:AE59 C58:D59">
    <cfRule type="expression" dxfId="192" priority="262">
      <formula>OR($C58="Samedi",$C58="Dimanche")</formula>
    </cfRule>
  </conditionalFormatting>
  <conditionalFormatting sqref="AG58:AG59">
    <cfRule type="dataBar" priority="26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58:AX59">
    <cfRule type="dataBar" priority="26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58:X59">
    <cfRule type="dataBar" priority="26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58:AI59">
    <cfRule type="dataBar" priority="25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58:AQ59">
    <cfRule type="cellIs" dxfId="191" priority="258" operator="greaterThan">
      <formula>0</formula>
    </cfRule>
    <cfRule type="dataBar" priority="25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58:J59">
    <cfRule type="cellIs" dxfId="190" priority="253" operator="between">
      <formula>0.1</formula>
      <formula>26.9</formula>
    </cfRule>
    <cfRule type="cellIs" dxfId="189" priority="254" operator="greaterThan">
      <formula>27</formula>
    </cfRule>
    <cfRule type="cellIs" dxfId="188" priority="255" operator="lessThan">
      <formula>0</formula>
    </cfRule>
    <cfRule type="cellIs" dxfId="187" priority="256" operator="between">
      <formula>0.1</formula>
      <formula>26.9</formula>
    </cfRule>
  </conditionalFormatting>
  <conditionalFormatting sqref="N58:N59">
    <cfRule type="cellIs" dxfId="186" priority="249" operator="between">
      <formula>0.1</formula>
      <formula>26.9</formula>
    </cfRule>
    <cfRule type="cellIs" dxfId="185" priority="250" operator="greaterThan">
      <formula>27</formula>
    </cfRule>
    <cfRule type="cellIs" dxfId="184" priority="251" operator="lessThan">
      <formula>0</formula>
    </cfRule>
    <cfRule type="cellIs" dxfId="183" priority="252" operator="between">
      <formula>0.1</formula>
      <formula>26.9</formula>
    </cfRule>
  </conditionalFormatting>
  <conditionalFormatting sqref="F58:F59">
    <cfRule type="cellIs" dxfId="182" priority="245" operator="between">
      <formula>0.1</formula>
      <formula>26.9</formula>
    </cfRule>
    <cfRule type="cellIs" dxfId="181" priority="246" operator="greaterThan">
      <formula>27</formula>
    </cfRule>
    <cfRule type="cellIs" dxfId="180" priority="247" operator="lessThan">
      <formula>0</formula>
    </cfRule>
    <cfRule type="cellIs" dxfId="179" priority="248" operator="between">
      <formula>0.1</formula>
      <formula>26.9</formula>
    </cfRule>
  </conditionalFormatting>
  <conditionalFormatting sqref="U61:V61 AU61:AV61 AD61:AE61 C61:D61">
    <cfRule type="expression" dxfId="178" priority="243">
      <formula>OR($C61="Samedi",$C61="Dimanche")</formula>
    </cfRule>
  </conditionalFormatting>
  <conditionalFormatting sqref="AG61">
    <cfRule type="dataBar" priority="24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61">
    <cfRule type="dataBar" priority="24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61">
    <cfRule type="dataBar" priority="24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61">
    <cfRule type="dataBar" priority="23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61:AQ61">
    <cfRule type="cellIs" dxfId="177" priority="239" operator="greaterThan">
      <formula>0</formula>
    </cfRule>
    <cfRule type="dataBar" priority="24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AG56">
    <cfRule type="dataBar" priority="23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{90A1EA7D-6795-46A3-9D43-B014AD94E266}</x14:id>
        </ext>
      </extLst>
    </cfRule>
  </conditionalFormatting>
  <conditionalFormatting sqref="AX56">
    <cfRule type="dataBar" priority="23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{46C89399-6A71-44C3-87C3-9522B01A9F79}</x14:id>
        </ext>
      </extLst>
    </cfRule>
  </conditionalFormatting>
  <conditionalFormatting sqref="X56">
    <cfRule type="dataBar" priority="23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{0C91CDF1-ED81-4532-B89C-E992C1DA9217}</x14:id>
        </ext>
      </extLst>
    </cfRule>
  </conditionalFormatting>
  <conditionalFormatting sqref="AI56">
    <cfRule type="dataBar" priority="22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{016798E6-C6F9-4BF3-BC60-3B83A8DAE3EC}</x14:id>
        </ext>
      </extLst>
    </cfRule>
  </conditionalFormatting>
  <conditionalFormatting sqref="J56">
    <cfRule type="cellIs" dxfId="176" priority="226" operator="greaterThan">
      <formula>1024</formula>
    </cfRule>
    <cfRule type="cellIs" dxfId="175" priority="229" operator="between">
      <formula>1013</formula>
      <formula>1024</formula>
    </cfRule>
    <cfRule type="cellIs" dxfId="174" priority="230" operator="between">
      <formula>1000</formula>
      <formula>1013</formula>
    </cfRule>
  </conditionalFormatting>
  <conditionalFormatting sqref="AK56:AQ56">
    <cfRule type="cellIs" dxfId="173" priority="228" operator="greaterThan">
      <formula>0</formula>
    </cfRule>
    <cfRule type="dataBar" priority="23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{ED3E75F3-F1D2-42DE-B035-5F32E880B1DA}</x14:id>
        </ext>
      </extLst>
    </cfRule>
  </conditionalFormatting>
  <conditionalFormatting sqref="J56">
    <cfRule type="cellIs" dxfId="172" priority="234" operator="between">
      <formula>950</formula>
      <formula>973</formula>
    </cfRule>
    <cfRule type="cellIs" dxfId="171" priority="235" operator="between">
      <formula>973</formula>
      <formula>1000</formula>
    </cfRule>
  </conditionalFormatting>
  <conditionalFormatting sqref="U66:V67 AU66:AV67 AD66:AE67 C66:D67">
    <cfRule type="expression" dxfId="170" priority="224">
      <formula>OR($C66="Samedi",$C66="Dimanche")</formula>
    </cfRule>
  </conditionalFormatting>
  <conditionalFormatting sqref="AG66:AG67">
    <cfRule type="dataBar" priority="22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66:AX67">
    <cfRule type="dataBar" priority="22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66:X67">
    <cfRule type="dataBar" priority="22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66:AI67">
    <cfRule type="dataBar" priority="21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66:AQ67">
    <cfRule type="cellIs" dxfId="169" priority="220" operator="greaterThan">
      <formula>0</formula>
    </cfRule>
    <cfRule type="dataBar" priority="22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61 J66:J67">
    <cfRule type="cellIs" dxfId="168" priority="215" operator="between">
      <formula>0.1</formula>
      <formula>26.9</formula>
    </cfRule>
    <cfRule type="cellIs" dxfId="167" priority="216" operator="greaterThan">
      <formula>27</formula>
    </cfRule>
    <cfRule type="cellIs" dxfId="166" priority="217" operator="lessThan">
      <formula>0</formula>
    </cfRule>
    <cfRule type="cellIs" dxfId="165" priority="218" operator="between">
      <formula>0.1</formula>
      <formula>26.9</formula>
    </cfRule>
  </conditionalFormatting>
  <conditionalFormatting sqref="N56">
    <cfRule type="cellIs" dxfId="164" priority="210" operator="greaterThan">
      <formula>1024</formula>
    </cfRule>
    <cfRule type="cellIs" dxfId="163" priority="211" operator="between">
      <formula>1013</formula>
      <formula>1024</formula>
    </cfRule>
    <cfRule type="cellIs" dxfId="162" priority="212" operator="between">
      <formula>1000</formula>
      <formula>1013</formula>
    </cfRule>
  </conditionalFormatting>
  <conditionalFormatting sqref="N56">
    <cfRule type="cellIs" dxfId="161" priority="213" operator="between">
      <formula>950</formula>
      <formula>973</formula>
    </cfRule>
    <cfRule type="cellIs" dxfId="160" priority="214" operator="between">
      <formula>973</formula>
      <formula>1000</formula>
    </cfRule>
  </conditionalFormatting>
  <conditionalFormatting sqref="N61 N66:N67">
    <cfRule type="cellIs" dxfId="159" priority="206" operator="between">
      <formula>0.1</formula>
      <formula>26.9</formula>
    </cfRule>
    <cfRule type="cellIs" dxfId="158" priority="207" operator="greaterThan">
      <formula>27</formula>
    </cfRule>
    <cfRule type="cellIs" dxfId="157" priority="208" operator="lessThan">
      <formula>0</formula>
    </cfRule>
    <cfRule type="cellIs" dxfId="156" priority="209" operator="between">
      <formula>0.1</formula>
      <formula>26.9</formula>
    </cfRule>
  </conditionalFormatting>
  <conditionalFormatting sqref="F56">
    <cfRule type="cellIs" dxfId="155" priority="201" operator="greaterThan">
      <formula>1024</formula>
    </cfRule>
    <cfRule type="cellIs" dxfId="154" priority="202" operator="between">
      <formula>1013</formula>
      <formula>1024</formula>
    </cfRule>
    <cfRule type="cellIs" dxfId="153" priority="203" operator="between">
      <formula>1000</formula>
      <formula>1013</formula>
    </cfRule>
  </conditionalFormatting>
  <conditionalFormatting sqref="F56">
    <cfRule type="cellIs" dxfId="152" priority="204" operator="between">
      <formula>950</formula>
      <formula>973</formula>
    </cfRule>
    <cfRule type="cellIs" dxfId="151" priority="205" operator="between">
      <formula>973</formula>
      <formula>1000</formula>
    </cfRule>
  </conditionalFormatting>
  <conditionalFormatting sqref="F61 F66:F67">
    <cfRule type="cellIs" dxfId="150" priority="197" operator="between">
      <formula>0.1</formula>
      <formula>26.9</formula>
    </cfRule>
    <cfRule type="cellIs" dxfId="149" priority="198" operator="greaterThan">
      <formula>27</formula>
    </cfRule>
    <cfRule type="cellIs" dxfId="148" priority="199" operator="lessThan">
      <formula>0</formula>
    </cfRule>
    <cfRule type="cellIs" dxfId="147" priority="200" operator="between">
      <formula>0.1</formula>
      <formula>26.9</formula>
    </cfRule>
  </conditionalFormatting>
  <conditionalFormatting sqref="AG17">
    <cfRule type="dataBar" priority="19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{DC02691F-839C-4A18-93FB-EACE30AF0B2F}</x14:id>
        </ext>
      </extLst>
    </cfRule>
  </conditionalFormatting>
  <conditionalFormatting sqref="AI17">
    <cfRule type="dataBar" priority="19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{C6396A43-88C1-412F-BB9B-CBA3E36E9E34}</x14:id>
        </ext>
      </extLst>
    </cfRule>
  </conditionalFormatting>
  <conditionalFormatting sqref="AK17:AQ17">
    <cfRule type="cellIs" dxfId="146" priority="194" operator="greaterThan">
      <formula>0</formula>
    </cfRule>
    <cfRule type="dataBar" priority="1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{1E225A9C-8A91-442E-8259-0AC4876D06C3}</x14:id>
        </ext>
      </extLst>
    </cfRule>
  </conditionalFormatting>
  <conditionalFormatting sqref="AG19:AG27 AG29:AG31">
    <cfRule type="dataBar" priority="19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{2679A696-AC8A-4FF7-BDFE-0C826C762736}</x14:id>
        </ext>
      </extLst>
    </cfRule>
  </conditionalFormatting>
  <conditionalFormatting sqref="AI19:AI27 AI29:AI31">
    <cfRule type="dataBar" priority="18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{EF4672B8-4B45-471C-AF76-9CD02DD8A78D}</x14:id>
        </ext>
      </extLst>
    </cfRule>
  </conditionalFormatting>
  <conditionalFormatting sqref="AK19:AQ27 AK29:AQ31">
    <cfRule type="cellIs" dxfId="145" priority="190" operator="greaterThan">
      <formula>0</formula>
    </cfRule>
    <cfRule type="dataBar" priority="19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{F15D31C3-B207-456A-885D-E895244FBD64}</x14:id>
        </ext>
      </extLst>
    </cfRule>
  </conditionalFormatting>
  <conditionalFormatting sqref="AG33:AG35">
    <cfRule type="dataBar" priority="18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{C076CBB5-5ADC-47A5-A76F-593C40E8198E}</x14:id>
        </ext>
      </extLst>
    </cfRule>
  </conditionalFormatting>
  <conditionalFormatting sqref="AI33:AI35">
    <cfRule type="dataBar" priority="18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{2FDF1734-D1D9-45EF-BFE1-57237B8EC085}</x14:id>
        </ext>
      </extLst>
    </cfRule>
  </conditionalFormatting>
  <conditionalFormatting sqref="AK33:AQ35">
    <cfRule type="cellIs" dxfId="144" priority="186" operator="greaterThan">
      <formula>0</formula>
    </cfRule>
    <cfRule type="dataBar" priority="18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{3B999454-F128-4D75-8C59-481DC3455ABD}</x14:id>
        </ext>
      </extLst>
    </cfRule>
  </conditionalFormatting>
  <conditionalFormatting sqref="F14">
    <cfRule type="cellIs" dxfId="143" priority="163" operator="greaterThan">
      <formula>1024</formula>
    </cfRule>
    <cfRule type="cellIs" dxfId="142" priority="164" operator="between">
      <formula>1013</formula>
      <formula>1024</formula>
    </cfRule>
    <cfRule type="cellIs" dxfId="141" priority="165" operator="between">
      <formula>1000</formula>
      <formula>1013</formula>
    </cfRule>
  </conditionalFormatting>
  <conditionalFormatting sqref="C14:D14 AD14:AE14 AU14:AV14 U14:V14">
    <cfRule type="expression" dxfId="140" priority="183">
      <formula>OR($C14="Samedi",$C14="Dimanche")</formula>
    </cfRule>
  </conditionalFormatting>
  <conditionalFormatting sqref="AG14">
    <cfRule type="dataBar" priority="18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{64E8471C-52B1-447B-ACD3-3584FD585DF4}</x14:id>
        </ext>
      </extLst>
    </cfRule>
  </conditionalFormatting>
  <conditionalFormatting sqref="AX14">
    <cfRule type="dataBar" priority="18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{49FAA70E-32C4-4829-9DD0-EEF5E1E4071A}</x14:id>
        </ext>
      </extLst>
    </cfRule>
  </conditionalFormatting>
  <conditionalFormatting sqref="X14">
    <cfRule type="dataBar" priority="17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{A29A96E9-7484-40EB-A553-0EF3F512BADE}</x14:id>
        </ext>
      </extLst>
    </cfRule>
  </conditionalFormatting>
  <conditionalFormatting sqref="AI14">
    <cfRule type="dataBar" priority="17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{7C6ACC53-CFD4-4425-8132-31DB738AABB5}</x14:id>
        </ext>
      </extLst>
    </cfRule>
  </conditionalFormatting>
  <conditionalFormatting sqref="J14">
    <cfRule type="cellIs" dxfId="139" priority="173" operator="greaterThan">
      <formula>1024</formula>
    </cfRule>
    <cfRule type="cellIs" dxfId="138" priority="176" operator="between">
      <formula>1013</formula>
      <formula>1024</formula>
    </cfRule>
    <cfRule type="cellIs" dxfId="137" priority="177" operator="between">
      <formula>1000</formula>
      <formula>1013</formula>
    </cfRule>
  </conditionalFormatting>
  <conditionalFormatting sqref="AK14:AQ14">
    <cfRule type="cellIs" dxfId="136" priority="175" operator="greaterThan">
      <formula>0</formula>
    </cfRule>
    <cfRule type="dataBar" priority="17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{44F30F7C-C0F4-484D-956E-628F4E2B62AA}</x14:id>
        </ext>
      </extLst>
    </cfRule>
  </conditionalFormatting>
  <conditionalFormatting sqref="J14">
    <cfRule type="cellIs" dxfId="135" priority="181" operator="between">
      <formula>950</formula>
      <formula>973</formula>
    </cfRule>
    <cfRule type="cellIs" dxfId="134" priority="182" operator="between">
      <formula>973</formula>
      <formula>1000</formula>
    </cfRule>
  </conditionalFormatting>
  <conditionalFormatting sqref="N14">
    <cfRule type="cellIs" dxfId="133" priority="168" operator="greaterThan">
      <formula>1024</formula>
    </cfRule>
    <cfRule type="cellIs" dxfId="132" priority="169" operator="between">
      <formula>1013</formula>
      <formula>1024</formula>
    </cfRule>
    <cfRule type="cellIs" dxfId="131" priority="170" operator="between">
      <formula>1000</formula>
      <formula>1013</formula>
    </cfRule>
  </conditionalFormatting>
  <conditionalFormatting sqref="N14">
    <cfRule type="cellIs" dxfId="130" priority="171" operator="between">
      <formula>950</formula>
      <formula>973</formula>
    </cfRule>
    <cfRule type="cellIs" dxfId="129" priority="172" operator="between">
      <formula>973</formula>
      <formula>1000</formula>
    </cfRule>
  </conditionalFormatting>
  <conditionalFormatting sqref="F14">
    <cfRule type="cellIs" dxfId="128" priority="166" operator="between">
      <formula>950</formula>
      <formula>973</formula>
    </cfRule>
    <cfRule type="cellIs" dxfId="127" priority="167" operator="between">
      <formula>973</formula>
      <formula>1000</formula>
    </cfRule>
  </conditionalFormatting>
  <conditionalFormatting sqref="U32:V32 AU32:AV32 AD32:AE32 C32:D32">
    <cfRule type="expression" dxfId="126" priority="162">
      <formula>OR($C32="Samedi",$C32="Dimanche")</formula>
    </cfRule>
  </conditionalFormatting>
  <conditionalFormatting sqref="AX32">
    <cfRule type="dataBar" priority="16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{5110DBA9-E5F4-418B-843D-AE60BE852334}</x14:id>
        </ext>
      </extLst>
    </cfRule>
  </conditionalFormatting>
  <conditionalFormatting sqref="X32">
    <cfRule type="dataBar" priority="16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{01445132-6F76-4FDD-A156-E596F486A335}</x14:id>
        </ext>
      </extLst>
    </cfRule>
  </conditionalFormatting>
  <conditionalFormatting sqref="J32">
    <cfRule type="cellIs" dxfId="125" priority="155" operator="greaterThan">
      <formula>1024</formula>
    </cfRule>
    <cfRule type="cellIs" dxfId="124" priority="156" operator="between">
      <formula>1013</formula>
      <formula>1024</formula>
    </cfRule>
    <cfRule type="cellIs" dxfId="123" priority="157" operator="between">
      <formula>1000</formula>
      <formula>1013</formula>
    </cfRule>
  </conditionalFormatting>
  <conditionalFormatting sqref="J32">
    <cfRule type="cellIs" dxfId="122" priority="158" operator="between">
      <formula>950</formula>
      <formula>973</formula>
    </cfRule>
    <cfRule type="cellIs" dxfId="121" priority="159" operator="between">
      <formula>973</formula>
      <formula>1000</formula>
    </cfRule>
  </conditionalFormatting>
  <conditionalFormatting sqref="N32">
    <cfRule type="cellIs" dxfId="120" priority="150" operator="greaterThan">
      <formula>1024</formula>
    </cfRule>
    <cfRule type="cellIs" dxfId="119" priority="151" operator="between">
      <formula>1013</formula>
      <formula>1024</formula>
    </cfRule>
    <cfRule type="cellIs" dxfId="118" priority="152" operator="between">
      <formula>1000</formula>
      <formula>1013</formula>
    </cfRule>
  </conditionalFormatting>
  <conditionalFormatting sqref="N32">
    <cfRule type="cellIs" dxfId="117" priority="153" operator="between">
      <formula>950</formula>
      <formula>973</formula>
    </cfRule>
    <cfRule type="cellIs" dxfId="116" priority="154" operator="between">
      <formula>973</formula>
      <formula>1000</formula>
    </cfRule>
  </conditionalFormatting>
  <conditionalFormatting sqref="F32">
    <cfRule type="cellIs" dxfId="115" priority="145" operator="greaterThan">
      <formula>1024</formula>
    </cfRule>
    <cfRule type="cellIs" dxfId="114" priority="146" operator="between">
      <formula>1013</formula>
      <formula>1024</formula>
    </cfRule>
    <cfRule type="cellIs" dxfId="113" priority="147" operator="between">
      <formula>1000</formula>
      <formula>1013</formula>
    </cfRule>
  </conditionalFormatting>
  <conditionalFormatting sqref="F32">
    <cfRule type="cellIs" dxfId="112" priority="148" operator="between">
      <formula>950</formula>
      <formula>973</formula>
    </cfRule>
    <cfRule type="cellIs" dxfId="111" priority="149" operator="between">
      <formula>973</formula>
      <formula>1000</formula>
    </cfRule>
  </conditionalFormatting>
  <conditionalFormatting sqref="AG32">
    <cfRule type="dataBar" priority="14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{A736D794-0316-4F09-9183-3091E12005F2}</x14:id>
        </ext>
      </extLst>
    </cfRule>
  </conditionalFormatting>
  <conditionalFormatting sqref="AI32">
    <cfRule type="dataBar" priority="14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{FF1E0C59-AFAA-45AD-92A3-7E78A0C6DEEE}</x14:id>
        </ext>
      </extLst>
    </cfRule>
  </conditionalFormatting>
  <conditionalFormatting sqref="AK32:AQ32">
    <cfRule type="cellIs" dxfId="110" priority="142" operator="greaterThan">
      <formula>0</formula>
    </cfRule>
    <cfRule type="dataBar" priority="14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{935DC4C4-8E60-44B9-9037-415CCFA783B8}</x14:id>
        </ext>
      </extLst>
    </cfRule>
  </conditionalFormatting>
  <conditionalFormatting sqref="U42:V42 AU42:AV42 AD42:AE42 C42:D42">
    <cfRule type="expression" dxfId="109" priority="139">
      <formula>OR($C42="Samedi",$C42="Dimanche")</formula>
    </cfRule>
  </conditionalFormatting>
  <conditionalFormatting sqref="AG42">
    <cfRule type="dataBar" priority="1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{A6651B11-BBE3-47EB-9ED4-7ACA92E29FC0}</x14:id>
        </ext>
      </extLst>
    </cfRule>
  </conditionalFormatting>
  <conditionalFormatting sqref="AX42">
    <cfRule type="dataBar" priority="13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{9C324CB0-F540-4AB4-B808-B99A93D8B1F2}</x14:id>
        </ext>
      </extLst>
    </cfRule>
  </conditionalFormatting>
  <conditionalFormatting sqref="X42">
    <cfRule type="dataBar" priority="13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{2AAFCF1C-CA37-4364-BEAF-07E15B3C9481}</x14:id>
        </ext>
      </extLst>
    </cfRule>
  </conditionalFormatting>
  <conditionalFormatting sqref="AI42">
    <cfRule type="dataBar" priority="13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{EFF0E8E4-C419-4143-BDE1-6C934B887D88}</x14:id>
        </ext>
      </extLst>
    </cfRule>
  </conditionalFormatting>
  <conditionalFormatting sqref="J42">
    <cfRule type="cellIs" dxfId="108" priority="129" operator="greaterThan">
      <formula>1024</formula>
    </cfRule>
    <cfRule type="cellIs" dxfId="107" priority="132" operator="between">
      <formula>1013</formula>
      <formula>1024</formula>
    </cfRule>
    <cfRule type="cellIs" dxfId="106" priority="133" operator="between">
      <formula>1000</formula>
      <formula>1013</formula>
    </cfRule>
  </conditionalFormatting>
  <conditionalFormatting sqref="AK42:AQ42">
    <cfRule type="cellIs" dxfId="105" priority="131" operator="greaterThan">
      <formula>0</formula>
    </cfRule>
    <cfRule type="dataBar" priority="13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{8C55B8DF-BA44-43A9-9C68-45EE499A2A6A}</x14:id>
        </ext>
      </extLst>
    </cfRule>
  </conditionalFormatting>
  <conditionalFormatting sqref="J42">
    <cfRule type="cellIs" dxfId="104" priority="137" operator="between">
      <formula>950</formula>
      <formula>973</formula>
    </cfRule>
    <cfRule type="cellIs" dxfId="103" priority="138" operator="between">
      <formula>973</formula>
      <formula>1000</formula>
    </cfRule>
  </conditionalFormatting>
  <conditionalFormatting sqref="N42">
    <cfRule type="cellIs" dxfId="102" priority="124" operator="greaterThan">
      <formula>1024</formula>
    </cfRule>
    <cfRule type="cellIs" dxfId="101" priority="125" operator="between">
      <formula>1013</formula>
      <formula>1024</formula>
    </cfRule>
    <cfRule type="cellIs" dxfId="100" priority="126" operator="between">
      <formula>1000</formula>
      <formula>1013</formula>
    </cfRule>
  </conditionalFormatting>
  <conditionalFormatting sqref="N42">
    <cfRule type="cellIs" dxfId="99" priority="127" operator="between">
      <formula>950</formula>
      <formula>973</formula>
    </cfRule>
    <cfRule type="cellIs" dxfId="98" priority="128" operator="between">
      <formula>973</formula>
      <formula>1000</formula>
    </cfRule>
  </conditionalFormatting>
  <conditionalFormatting sqref="F42">
    <cfRule type="cellIs" dxfId="97" priority="119" operator="greaterThan">
      <formula>1024</formula>
    </cfRule>
    <cfRule type="cellIs" dxfId="96" priority="120" operator="between">
      <formula>1013</formula>
      <formula>1024</formula>
    </cfRule>
    <cfRule type="cellIs" dxfId="95" priority="121" operator="between">
      <formula>1000</formula>
      <formula>1013</formula>
    </cfRule>
  </conditionalFormatting>
  <conditionalFormatting sqref="F42">
    <cfRule type="cellIs" dxfId="94" priority="122" operator="between">
      <formula>950</formula>
      <formula>973</formula>
    </cfRule>
    <cfRule type="cellIs" dxfId="93" priority="123" operator="between">
      <formula>973</formula>
      <formula>1000</formula>
    </cfRule>
  </conditionalFormatting>
  <conditionalFormatting sqref="U46:V46 AU46:AV46 AD46:AE46 C46:D46">
    <cfRule type="expression" dxfId="92" priority="117">
      <formula>OR($C46="Samedi",$C46="Dimanche")</formula>
    </cfRule>
  </conditionalFormatting>
  <conditionalFormatting sqref="AG46">
    <cfRule type="dataBar" priority="1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{1846B003-DA9D-4A84-AFBF-7D560AB2A7A2}</x14:id>
        </ext>
      </extLst>
    </cfRule>
  </conditionalFormatting>
  <conditionalFormatting sqref="AX46">
    <cfRule type="dataBar" priority="11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{233090B5-6CE3-463E-A014-DDB1F2B35134}</x14:id>
        </ext>
      </extLst>
    </cfRule>
  </conditionalFormatting>
  <conditionalFormatting sqref="X46">
    <cfRule type="dataBar" priority="11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{7171B8C9-7C80-4902-A661-F4365C4FC77C}</x14:id>
        </ext>
      </extLst>
    </cfRule>
  </conditionalFormatting>
  <conditionalFormatting sqref="AI46">
    <cfRule type="dataBar" priority="11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{50927D9D-7AE3-4CC0-899A-926D33F7FBF3}</x14:id>
        </ext>
      </extLst>
    </cfRule>
  </conditionalFormatting>
  <conditionalFormatting sqref="AK46:AQ46">
    <cfRule type="cellIs" dxfId="91" priority="113" operator="greaterThan">
      <formula>0</formula>
    </cfRule>
    <cfRule type="dataBar" priority="11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{E9ED0D3E-A576-45D9-9E20-2CCCCDEF7C3F}</x14:id>
        </ext>
      </extLst>
    </cfRule>
  </conditionalFormatting>
  <conditionalFormatting sqref="J46">
    <cfRule type="cellIs" dxfId="90" priority="108" operator="between">
      <formula>0.1</formula>
      <formula>26.9</formula>
    </cfRule>
    <cfRule type="cellIs" dxfId="89" priority="109" operator="greaterThan">
      <formula>27</formula>
    </cfRule>
    <cfRule type="cellIs" dxfId="88" priority="110" operator="lessThan">
      <formula>0</formula>
    </cfRule>
    <cfRule type="cellIs" dxfId="87" priority="111" operator="between">
      <formula>0.1</formula>
      <formula>26.9</formula>
    </cfRule>
  </conditionalFormatting>
  <conditionalFormatting sqref="N46">
    <cfRule type="cellIs" dxfId="86" priority="104" operator="between">
      <formula>0.1</formula>
      <formula>26.9</formula>
    </cfRule>
    <cfRule type="cellIs" dxfId="85" priority="105" operator="greaterThan">
      <formula>27</formula>
    </cfRule>
    <cfRule type="cellIs" dxfId="84" priority="106" operator="lessThan">
      <formula>0</formula>
    </cfRule>
    <cfRule type="cellIs" dxfId="83" priority="107" operator="between">
      <formula>0.1</formula>
      <formula>26.9</formula>
    </cfRule>
  </conditionalFormatting>
  <conditionalFormatting sqref="F46">
    <cfRule type="cellIs" dxfId="82" priority="100" operator="between">
      <formula>0.1</formula>
      <formula>26.9</formula>
    </cfRule>
    <cfRule type="cellIs" dxfId="81" priority="101" operator="greaterThan">
      <formula>27</formula>
    </cfRule>
    <cfRule type="cellIs" dxfId="80" priority="102" operator="lessThan">
      <formula>0</formula>
    </cfRule>
    <cfRule type="cellIs" dxfId="79" priority="103" operator="between">
      <formula>0.1</formula>
      <formula>26.9</formula>
    </cfRule>
  </conditionalFormatting>
  <conditionalFormatting sqref="U60:V60 AU60:AV60 AD60:AE60 C60:D60">
    <cfRule type="expression" dxfId="78" priority="98">
      <formula>OR($C60="Samedi",$C60="Dimanche")</formula>
    </cfRule>
  </conditionalFormatting>
  <conditionalFormatting sqref="AG60">
    <cfRule type="dataBar" priority="9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{3358261A-D4F4-4255-9690-F2926CE64377}</x14:id>
        </ext>
      </extLst>
    </cfRule>
  </conditionalFormatting>
  <conditionalFormatting sqref="AX60">
    <cfRule type="dataBar" priority="9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{B9D74A15-5DB2-405A-82A7-9601C9E4D994}</x14:id>
        </ext>
      </extLst>
    </cfRule>
  </conditionalFormatting>
  <conditionalFormatting sqref="X60">
    <cfRule type="dataBar" priority="9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{A213D394-F311-4512-B36B-B2E653C584E4}</x14:id>
        </ext>
      </extLst>
    </cfRule>
  </conditionalFormatting>
  <conditionalFormatting sqref="AI60">
    <cfRule type="dataBar" priority="9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{15437444-3E07-4390-9BE4-D81754113B76}</x14:id>
        </ext>
      </extLst>
    </cfRule>
  </conditionalFormatting>
  <conditionalFormatting sqref="AK60:AQ60">
    <cfRule type="cellIs" dxfId="77" priority="94" operator="greaterThan">
      <formula>0</formula>
    </cfRule>
    <cfRule type="dataBar" priority="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{7267E207-AA54-438B-8862-A479A54C863C}</x14:id>
        </ext>
      </extLst>
    </cfRule>
  </conditionalFormatting>
  <conditionalFormatting sqref="J60">
    <cfRule type="cellIs" dxfId="76" priority="89" operator="between">
      <formula>0.1</formula>
      <formula>26.9</formula>
    </cfRule>
    <cfRule type="cellIs" dxfId="75" priority="90" operator="greaterThan">
      <formula>27</formula>
    </cfRule>
    <cfRule type="cellIs" dxfId="74" priority="91" operator="lessThan">
      <formula>0</formula>
    </cfRule>
    <cfRule type="cellIs" dxfId="73" priority="92" operator="between">
      <formula>0.1</formula>
      <formula>26.9</formula>
    </cfRule>
  </conditionalFormatting>
  <conditionalFormatting sqref="N60">
    <cfRule type="cellIs" dxfId="72" priority="85" operator="between">
      <formula>0.1</formula>
      <formula>26.9</formula>
    </cfRule>
    <cfRule type="cellIs" dxfId="71" priority="86" operator="greaterThan">
      <formula>27</formula>
    </cfRule>
    <cfRule type="cellIs" dxfId="70" priority="87" operator="lessThan">
      <formula>0</formula>
    </cfRule>
    <cfRule type="cellIs" dxfId="69" priority="88" operator="between">
      <formula>0.1</formula>
      <formula>26.9</formula>
    </cfRule>
  </conditionalFormatting>
  <conditionalFormatting sqref="F60">
    <cfRule type="cellIs" dxfId="68" priority="81" operator="between">
      <formula>0.1</formula>
      <formula>26.9</formula>
    </cfRule>
    <cfRule type="cellIs" dxfId="67" priority="82" operator="greaterThan">
      <formula>27</formula>
    </cfRule>
    <cfRule type="cellIs" dxfId="66" priority="83" operator="lessThan">
      <formula>0</formula>
    </cfRule>
    <cfRule type="cellIs" dxfId="65" priority="84" operator="between">
      <formula>0.1</formula>
      <formula>26.9</formula>
    </cfRule>
  </conditionalFormatting>
  <conditionalFormatting sqref="U63:V63 AU63:AV63 AD63:AE63 C63:D63">
    <cfRule type="expression" dxfId="64" priority="79">
      <formula>OR($C63="Samedi",$C63="Dimanche")</formula>
    </cfRule>
  </conditionalFormatting>
  <conditionalFormatting sqref="AG63">
    <cfRule type="dataBar" priority="8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{0D5F7A69-A71E-4436-8BEA-1F171C04E638}</x14:id>
        </ext>
      </extLst>
    </cfRule>
  </conditionalFormatting>
  <conditionalFormatting sqref="AX63">
    <cfRule type="dataBar" priority="7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{16955270-0ADA-4EF7-95C0-818CFDF04437}</x14:id>
        </ext>
      </extLst>
    </cfRule>
  </conditionalFormatting>
  <conditionalFormatting sqref="X63">
    <cfRule type="dataBar" priority="7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{A4DBB17C-F7D2-4BF8-8E03-A3A48B6C6DD0}</x14:id>
        </ext>
      </extLst>
    </cfRule>
  </conditionalFormatting>
  <conditionalFormatting sqref="AI63">
    <cfRule type="dataBar" priority="7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{735B2303-89C6-4BDE-A910-FC730A02DF20}</x14:id>
        </ext>
      </extLst>
    </cfRule>
  </conditionalFormatting>
  <conditionalFormatting sqref="AK63:AQ63">
    <cfRule type="cellIs" dxfId="63" priority="75" operator="greaterThan">
      <formula>0</formula>
    </cfRule>
    <cfRule type="dataBar" priority="7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{D5D4BC0F-294C-4E02-AB08-F9F3BB95E252}</x14:id>
        </ext>
      </extLst>
    </cfRule>
  </conditionalFormatting>
  <conditionalFormatting sqref="J63">
    <cfRule type="cellIs" dxfId="62" priority="70" operator="between">
      <formula>0.1</formula>
      <formula>26.9</formula>
    </cfRule>
    <cfRule type="cellIs" dxfId="61" priority="71" operator="greaterThan">
      <formula>27</formula>
    </cfRule>
    <cfRule type="cellIs" dxfId="60" priority="72" operator="lessThan">
      <formula>0</formula>
    </cfRule>
    <cfRule type="cellIs" dxfId="59" priority="73" operator="between">
      <formula>0.1</formula>
      <formula>26.9</formula>
    </cfRule>
  </conditionalFormatting>
  <conditionalFormatting sqref="N63">
    <cfRule type="cellIs" dxfId="58" priority="66" operator="between">
      <formula>0.1</formula>
      <formula>26.9</formula>
    </cfRule>
    <cfRule type="cellIs" dxfId="57" priority="67" operator="greaterThan">
      <formula>27</formula>
    </cfRule>
    <cfRule type="cellIs" dxfId="56" priority="68" operator="lessThan">
      <formula>0</formula>
    </cfRule>
    <cfRule type="cellIs" dxfId="55" priority="69" operator="between">
      <formula>0.1</formula>
      <formula>26.9</formula>
    </cfRule>
  </conditionalFormatting>
  <conditionalFormatting sqref="F63">
    <cfRule type="cellIs" dxfId="54" priority="62" operator="between">
      <formula>0.1</formula>
      <formula>26.9</formula>
    </cfRule>
    <cfRule type="cellIs" dxfId="53" priority="63" operator="greaterThan">
      <formula>27</formula>
    </cfRule>
    <cfRule type="cellIs" dxfId="52" priority="64" operator="lessThan">
      <formula>0</formula>
    </cfRule>
    <cfRule type="cellIs" dxfId="51" priority="65" operator="between">
      <formula>0.1</formula>
      <formula>26.9</formula>
    </cfRule>
  </conditionalFormatting>
  <conditionalFormatting sqref="U62:V62 AU62:AV62 AD62:AE62 C62:D62">
    <cfRule type="expression" dxfId="50" priority="60">
      <formula>OR($C62="Samedi",$C62="Dimanche")</formula>
    </cfRule>
  </conditionalFormatting>
  <conditionalFormatting sqref="AG62">
    <cfRule type="dataBar" priority="6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{8ADF3C52-436F-4770-A508-EBD47B4FCA30}</x14:id>
        </ext>
      </extLst>
    </cfRule>
  </conditionalFormatting>
  <conditionalFormatting sqref="AX62">
    <cfRule type="dataBar" priority="5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{9E0C0CB5-3785-45BD-B3F6-69FFA6A7110C}</x14:id>
        </ext>
      </extLst>
    </cfRule>
  </conditionalFormatting>
  <conditionalFormatting sqref="X62">
    <cfRule type="dataBar" priority="5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{8429AD20-6B11-416D-B0C6-91EF7BA58465}</x14:id>
        </ext>
      </extLst>
    </cfRule>
  </conditionalFormatting>
  <conditionalFormatting sqref="AI62">
    <cfRule type="dataBar" priority="5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{7B0D1145-970D-4B26-AD7E-C115EB72D519}</x14:id>
        </ext>
      </extLst>
    </cfRule>
  </conditionalFormatting>
  <conditionalFormatting sqref="AK62:AQ62">
    <cfRule type="cellIs" dxfId="49" priority="56" operator="greaterThan">
      <formula>0</formula>
    </cfRule>
    <cfRule type="dataBar" priority="5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{DE9D162D-3509-4353-BC5D-958FC72E24AD}</x14:id>
        </ext>
      </extLst>
    </cfRule>
  </conditionalFormatting>
  <conditionalFormatting sqref="J62">
    <cfRule type="cellIs" dxfId="48" priority="51" operator="between">
      <formula>0.1</formula>
      <formula>26.9</formula>
    </cfRule>
    <cfRule type="cellIs" dxfId="47" priority="52" operator="greaterThan">
      <formula>27</formula>
    </cfRule>
    <cfRule type="cellIs" dxfId="46" priority="53" operator="lessThan">
      <formula>0</formula>
    </cfRule>
    <cfRule type="cellIs" dxfId="45" priority="54" operator="between">
      <formula>0.1</formula>
      <formula>26.9</formula>
    </cfRule>
  </conditionalFormatting>
  <conditionalFormatting sqref="N62">
    <cfRule type="cellIs" dxfId="44" priority="47" operator="between">
      <formula>0.1</formula>
      <formula>26.9</formula>
    </cfRule>
    <cfRule type="cellIs" dxfId="43" priority="48" operator="greaterThan">
      <formula>27</formula>
    </cfRule>
    <cfRule type="cellIs" dxfId="42" priority="49" operator="lessThan">
      <formula>0</formula>
    </cfRule>
    <cfRule type="cellIs" dxfId="41" priority="50" operator="between">
      <formula>0.1</formula>
      <formula>26.9</formula>
    </cfRule>
  </conditionalFormatting>
  <conditionalFormatting sqref="F62">
    <cfRule type="cellIs" dxfId="40" priority="43" operator="between">
      <formula>0.1</formula>
      <formula>26.9</formula>
    </cfRule>
    <cfRule type="cellIs" dxfId="39" priority="44" operator="greaterThan">
      <formula>27</formula>
    </cfRule>
    <cfRule type="cellIs" dxfId="38" priority="45" operator="lessThan">
      <formula>0</formula>
    </cfRule>
    <cfRule type="cellIs" dxfId="37" priority="46" operator="between">
      <formula>0.1</formula>
      <formula>26.9</formula>
    </cfRule>
  </conditionalFormatting>
  <conditionalFormatting sqref="C18:D18 AD18:AE18 AU18:AV18 U18:V18">
    <cfRule type="expression" dxfId="36" priority="42">
      <formula>OR($C18="Samedi",$C18="Dimanche")</formula>
    </cfRule>
  </conditionalFormatting>
  <conditionalFormatting sqref="AX18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{D0EFC420-146D-4C09-96A4-8C76DF3C1616}</x14:id>
        </ext>
      </extLst>
    </cfRule>
  </conditionalFormatting>
  <conditionalFormatting sqref="X18">
    <cfRule type="dataBar" priority="4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{F7B135AE-0796-4047-A60F-2C20C0A47216}</x14:id>
        </ext>
      </extLst>
    </cfRule>
  </conditionalFormatting>
  <conditionalFormatting sqref="J18">
    <cfRule type="cellIs" dxfId="35" priority="35" operator="greaterThan">
      <formula>1024</formula>
    </cfRule>
    <cfRule type="cellIs" dxfId="34" priority="36" operator="between">
      <formula>1013</formula>
      <formula>1024</formula>
    </cfRule>
    <cfRule type="cellIs" dxfId="33" priority="37" operator="between">
      <formula>1000</formula>
      <formula>1013</formula>
    </cfRule>
  </conditionalFormatting>
  <conditionalFormatting sqref="J18">
    <cfRule type="cellIs" dxfId="32" priority="38" operator="between">
      <formula>950</formula>
      <formula>973</formula>
    </cfRule>
    <cfRule type="cellIs" dxfId="31" priority="39" operator="between">
      <formula>973</formula>
      <formula>1000</formula>
    </cfRule>
  </conditionalFormatting>
  <conditionalFormatting sqref="N18">
    <cfRule type="cellIs" dxfId="30" priority="30" operator="greaterThan">
      <formula>1024</formula>
    </cfRule>
    <cfRule type="cellIs" dxfId="29" priority="31" operator="between">
      <formula>1013</formula>
      <formula>1024</formula>
    </cfRule>
    <cfRule type="cellIs" dxfId="28" priority="32" operator="between">
      <formula>1000</formula>
      <formula>1013</formula>
    </cfRule>
  </conditionalFormatting>
  <conditionalFormatting sqref="N18">
    <cfRule type="cellIs" dxfId="27" priority="33" operator="between">
      <formula>950</formula>
      <formula>973</formula>
    </cfRule>
    <cfRule type="cellIs" dxfId="26" priority="34" operator="between">
      <formula>973</formula>
      <formula>1000</formula>
    </cfRule>
  </conditionalFormatting>
  <conditionalFormatting sqref="F18">
    <cfRule type="cellIs" dxfId="25" priority="25" operator="greaterThan">
      <formula>1024</formula>
    </cfRule>
    <cfRule type="cellIs" dxfId="24" priority="26" operator="between">
      <formula>1013</formula>
      <formula>1024</formula>
    </cfRule>
    <cfRule type="cellIs" dxfId="23" priority="27" operator="between">
      <formula>1000</formula>
      <formula>1013</formula>
    </cfRule>
  </conditionalFormatting>
  <conditionalFormatting sqref="F18">
    <cfRule type="cellIs" dxfId="22" priority="28" operator="between">
      <formula>950</formula>
      <formula>973</formula>
    </cfRule>
    <cfRule type="cellIs" dxfId="21" priority="29" operator="between">
      <formula>973</formula>
      <formula>1000</formula>
    </cfRule>
  </conditionalFormatting>
  <conditionalFormatting sqref="AG18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{066197E2-505C-4A9C-AC25-84E5338C9C08}</x14:id>
        </ext>
      </extLst>
    </cfRule>
  </conditionalFormatting>
  <conditionalFormatting sqref="AI18">
    <cfRule type="dataBar" priority="2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{F5D0176A-CA6A-4183-AB3F-07B658552B1A}</x14:id>
        </ext>
      </extLst>
    </cfRule>
  </conditionalFormatting>
  <conditionalFormatting sqref="AK18:AQ18">
    <cfRule type="cellIs" dxfId="20" priority="22" operator="greaterThan">
      <formula>0</formula>
    </cfRule>
    <cfRule type="dataBar" priority="2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{9FE6EBC9-ED1A-4433-890B-504B12ACE7CE}</x14:id>
        </ext>
      </extLst>
    </cfRule>
  </conditionalFormatting>
  <conditionalFormatting sqref="U64:V65 AU64:AV65 AD64:AE65 C64:D65">
    <cfRule type="expression" dxfId="19" priority="18">
      <formula>OR($C64="Samedi",$C64="Dimanche")</formula>
    </cfRule>
  </conditionalFormatting>
  <conditionalFormatting sqref="AG64:AG65">
    <cfRule type="dataBar" priority="1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{2FAE4E3A-6AEA-4F4E-92D8-09AD2F8D16DB}</x14:id>
        </ext>
      </extLst>
    </cfRule>
  </conditionalFormatting>
  <conditionalFormatting sqref="AX64:AX65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{5C172A3F-D599-4E9C-8CB5-B585BA544954}</x14:id>
        </ext>
      </extLst>
    </cfRule>
  </conditionalFormatting>
  <conditionalFormatting sqref="X64:X65">
    <cfRule type="dataBar" priority="1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{C2818527-84EF-4170-9015-52C5A94A3021}</x14:id>
        </ext>
      </extLst>
    </cfRule>
  </conditionalFormatting>
  <conditionalFormatting sqref="AI64:AI65">
    <cfRule type="dataBar" priority="1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{0AC21E5E-313A-40F7-A994-9537693AA49F}</x14:id>
        </ext>
      </extLst>
    </cfRule>
  </conditionalFormatting>
  <conditionalFormatting sqref="AK64:AQ65">
    <cfRule type="cellIs" dxfId="18" priority="14" operator="greaterThan">
      <formula>0</formula>
    </cfRule>
    <cfRule type="dataBar" priority="1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{53A03924-9EA7-4AD2-A28E-A6C9BE4A553F}</x14:id>
        </ext>
      </extLst>
    </cfRule>
  </conditionalFormatting>
  <conditionalFormatting sqref="J64:J65">
    <cfRule type="cellIs" dxfId="17" priority="9" operator="between">
      <formula>0.1</formula>
      <formula>26.9</formula>
    </cfRule>
    <cfRule type="cellIs" dxfId="16" priority="10" operator="greaterThan">
      <formula>27</formula>
    </cfRule>
    <cfRule type="cellIs" dxfId="15" priority="11" operator="lessThan">
      <formula>0</formula>
    </cfRule>
    <cfRule type="cellIs" dxfId="14" priority="12" operator="between">
      <formula>0.1</formula>
      <formula>26.9</formula>
    </cfRule>
  </conditionalFormatting>
  <conditionalFormatting sqref="N64:N65">
    <cfRule type="cellIs" dxfId="13" priority="5" operator="between">
      <formula>0.1</formula>
      <formula>26.9</formula>
    </cfRule>
    <cfRule type="cellIs" dxfId="12" priority="6" operator="greaterThan">
      <formula>27</formula>
    </cfRule>
    <cfRule type="cellIs" dxfId="11" priority="7" operator="lessThan">
      <formula>0</formula>
    </cfRule>
    <cfRule type="cellIs" dxfId="10" priority="8" operator="between">
      <formula>0.1</formula>
      <formula>26.9</formula>
    </cfRule>
  </conditionalFormatting>
  <conditionalFormatting sqref="F64:F65">
    <cfRule type="cellIs" dxfId="9" priority="1" operator="between">
      <formula>0.1</formula>
      <formula>26.9</formula>
    </cfRule>
    <cfRule type="cellIs" dxfId="8" priority="2" operator="greaterThan">
      <formula>27</formula>
    </cfRule>
    <cfRule type="cellIs" dxfId="7" priority="3" operator="lessThan">
      <formula>0</formula>
    </cfRule>
    <cfRule type="cellIs" dxfId="6" priority="4" operator="between">
      <formula>0.1</formula>
      <formula>26.9</formula>
    </cfRule>
  </conditionalFormatting>
  <hyperlinks>
    <hyperlink ref="BB3" r:id="rId1"/>
    <hyperlink ref="BB5" r:id="rId2"/>
    <hyperlink ref="BN1" r:id="rId3"/>
    <hyperlink ref="BB1" r:id="rId4"/>
    <hyperlink ref="BN3" r:id="rId5"/>
  </hyperlinks>
  <pageMargins left="0.78740157499999996" right="0.78740157499999996" top="0.984251969" bottom="0.984251969" header="0.4921259845" footer="0.4921259845"/>
  <pageSetup paperSize="9" orientation="portrait" r:id="rId6"/>
  <headerFooter alignWithMargins="0"/>
  <drawing r:id="rId7"/>
  <legacyDrawing r:id="rId8"/>
  <controls>
    <mc:AlternateContent xmlns:mc="http://schemas.openxmlformats.org/markup-compatibility/2006">
      <mc:Choice Requires="x14">
        <control shapeId="113717" r:id="rId9" name="CommandButton1">
          <controlPr defaultSize="0" autoLine="0" r:id="rId10">
            <anchor moveWithCells="1">
              <from>
                <xdr:col>23</xdr:col>
                <xdr:colOff>685800</xdr:colOff>
                <xdr:row>0</xdr:row>
                <xdr:rowOff>114300</xdr:rowOff>
              </from>
              <to>
                <xdr:col>25</xdr:col>
                <xdr:colOff>714375</xdr:colOff>
                <xdr:row>2</xdr:row>
                <xdr:rowOff>47625</xdr:rowOff>
              </to>
            </anchor>
          </controlPr>
        </control>
      </mc:Choice>
      <mc:Fallback>
        <control shapeId="113717" r:id="rId9" name="CommandButton1"/>
      </mc:Fallback>
    </mc:AlternateContent>
    <mc:AlternateContent xmlns:mc="http://schemas.openxmlformats.org/markup-compatibility/2006">
      <mc:Choice Requires="x14">
        <control shapeId="113682" r:id="rId11" name="Button 18">
          <controlPr defaultSize="0" print="0" autoFill="0" autoPict="0" macro="[0]!Tableau_Temperatures">
            <anchor moveWithCells="1" sizeWithCells="1">
              <from>
                <xdr:col>15</xdr:col>
                <xdr:colOff>133350</xdr:colOff>
                <xdr:row>0</xdr:row>
                <xdr:rowOff>76200</xdr:rowOff>
              </from>
              <to>
                <xdr:col>17</xdr:col>
                <xdr:colOff>95250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2" name="Button 20">
          <controlPr defaultSize="0" print="0" autoFill="0" autoPict="0" macro="[0]!Tableau_Vent">
            <anchor moveWithCells="1" sizeWithCells="1">
              <from>
                <xdr:col>18</xdr:col>
                <xdr:colOff>85725</xdr:colOff>
                <xdr:row>0</xdr:row>
                <xdr:rowOff>76200</xdr:rowOff>
              </from>
              <to>
                <xdr:col>20</xdr:col>
                <xdr:colOff>409575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3" name="Button 23">
          <controlPr defaultSize="0" print="0" autoFill="0" autoPict="0" macro="[0]!Tableau_Soleil">
            <anchor moveWithCells="1" sizeWithCells="1">
              <from>
                <xdr:col>21</xdr:col>
                <xdr:colOff>314325</xdr:colOff>
                <xdr:row>0</xdr:row>
                <xdr:rowOff>66675</xdr:rowOff>
              </from>
              <to>
                <xdr:col>23</xdr:col>
                <xdr:colOff>361950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4" name="Button 24">
          <controlPr defaultSize="0" print="0" autoFill="0" autoPict="0" macro="[0]!Tableau_Pluie">
            <anchor moveWithCells="1" sizeWithCells="1">
              <from>
                <xdr:col>20</xdr:col>
                <xdr:colOff>485775</xdr:colOff>
                <xdr:row>0</xdr:row>
                <xdr:rowOff>66675</xdr:rowOff>
              </from>
              <to>
                <xdr:col>21</xdr:col>
                <xdr:colOff>247650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5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F8EEC-23F6-4218-BD0A-F0BE19E2F1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AG15:AG16 AG28 AG11:AG13</xm:sqref>
        </x14:conditionalFormatting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AX33:AX35 AX15:AX17 AX19:AX31 AX11:AX13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X33:X35 X15:X17 X19:X31 X11:X13</xm:sqref>
        </x14:conditionalFormatting>
        <x14:conditionalFormatting xmlns:xm="http://schemas.microsoft.com/office/excel/2006/main">
          <x14:cfRule type="dataBar" id="{00067CFE-8E0D-4F98-8D32-EC2DF3D7AB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AI15:AI16 AI28 AI11:AI13</xm:sqref>
        </x14:conditionalFormatting>
        <x14:conditionalFormatting xmlns:xm="http://schemas.microsoft.com/office/excel/2006/main">
          <x14:cfRule type="dataBar" id="{2ECAA2CF-B6AB-414B-8702-454F8C908BC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AK28:AQ28 AK15:AQ16 AK11:AQ13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AG36:AG37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AX36:AX37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X36:X37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AI36:AI37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AK36:AQ37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AG38:AG41 AG43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AX38:AX41 AX43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X38:X41 X43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AI38:AI41 AI43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AK38:AQ41 AK43:AQ43</xm:sqref>
        </x14:conditionalFormatting>
        <x14:conditionalFormatting xmlns:xm="http://schemas.microsoft.com/office/excel/2006/main">
          <x14:cfRule type="dataBar" id="{0E78788A-7B8C-4A81-AD78-CFE172ED089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AG44:AG45</xm:sqref>
        </x14:conditionalFormatting>
        <x14:conditionalFormatting xmlns:xm="http://schemas.microsoft.com/office/excel/2006/main">
          <x14:cfRule type="dataBar" id="{D045011F-62D4-4925-8D1D-D8E02EDD625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AX44:AX45</xm:sqref>
        </x14:conditionalFormatting>
        <x14:conditionalFormatting xmlns:xm="http://schemas.microsoft.com/office/excel/2006/main">
          <x14:cfRule type="dataBar" id="{C09037C6-0EDD-45FC-8210-9E97FB4FF06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X44:X45</xm:sqref>
        </x14:conditionalFormatting>
        <x14:conditionalFormatting xmlns:xm="http://schemas.microsoft.com/office/excel/2006/main">
          <x14:cfRule type="dataBar" id="{5BCE79C6-FE78-4720-B1FF-93E222F734E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AI44:AI45</xm:sqref>
        </x14:conditionalFormatting>
        <x14:conditionalFormatting xmlns:xm="http://schemas.microsoft.com/office/excel/2006/main">
          <x14:cfRule type="dataBar" id="{DFE06A84-0E2F-489D-B346-9BA2F798D7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AK44:AQ45</xm:sqref>
        </x14:conditionalFormatting>
        <x14:conditionalFormatting xmlns:xm="http://schemas.microsoft.com/office/excel/2006/main">
          <x14:cfRule type="dataBar" id="{EC920855-1651-46AF-96DB-5F622D0F0D8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AG47</xm:sqref>
        </x14:conditionalFormatting>
        <x14:conditionalFormatting xmlns:xm="http://schemas.microsoft.com/office/excel/2006/main">
          <x14:cfRule type="dataBar" id="{D9E7E09A-A427-45D5-B5F7-330ACBFFCF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AX47</xm:sqref>
        </x14:conditionalFormatting>
        <x14:conditionalFormatting xmlns:xm="http://schemas.microsoft.com/office/excel/2006/main">
          <x14:cfRule type="dataBar" id="{A1620578-F8E1-4998-BD64-567845B7C70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X47</xm:sqref>
        </x14:conditionalFormatting>
        <x14:conditionalFormatting xmlns:xm="http://schemas.microsoft.com/office/excel/2006/main">
          <x14:cfRule type="dataBar" id="{C41FF483-33C7-4175-97EE-D577D1582CA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AI47</xm:sqref>
        </x14:conditionalFormatting>
        <x14:conditionalFormatting xmlns:xm="http://schemas.microsoft.com/office/excel/2006/main">
          <x14:cfRule type="dataBar" id="{E9A1510A-1747-4C3C-A9F8-DCB45B3D273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AK47:AQ47</xm:sqref>
        </x14:conditionalFormatting>
        <x14:conditionalFormatting xmlns:xm="http://schemas.microsoft.com/office/excel/2006/main">
          <x14:cfRule type="dataBar" id="{43CA2080-210C-49A9-884A-B9BADB69B2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AG48:AG49</xm:sqref>
        </x14:conditionalFormatting>
        <x14:conditionalFormatting xmlns:xm="http://schemas.microsoft.com/office/excel/2006/main">
          <x14:cfRule type="dataBar" id="{13067C26-B6CC-4A4B-ADDD-1F5B7AC61B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AX48:AX49</xm:sqref>
        </x14:conditionalFormatting>
        <x14:conditionalFormatting xmlns:xm="http://schemas.microsoft.com/office/excel/2006/main">
          <x14:cfRule type="dataBar" id="{286F53FF-E2B8-4F63-84FE-1405CCC0A9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X48:X49</xm:sqref>
        </x14:conditionalFormatting>
        <x14:conditionalFormatting xmlns:xm="http://schemas.microsoft.com/office/excel/2006/main">
          <x14:cfRule type="dataBar" id="{676F4CA4-4CF1-4B05-B9BE-C5D7E4064B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AI48:AI49</xm:sqref>
        </x14:conditionalFormatting>
        <x14:conditionalFormatting xmlns:xm="http://schemas.microsoft.com/office/excel/2006/main">
          <x14:cfRule type="dataBar" id="{839D3DE8-C867-450E-83F5-C961D1ED01B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AK48:AQ49</xm:sqref>
        </x14:conditionalFormatting>
        <x14:conditionalFormatting xmlns:xm="http://schemas.microsoft.com/office/excel/2006/main">
          <x14:cfRule type="dataBar" id="{5CD0750B-8466-459F-A56F-90C7C2E175D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AG50:AG51</xm:sqref>
        </x14:conditionalFormatting>
        <x14:conditionalFormatting xmlns:xm="http://schemas.microsoft.com/office/excel/2006/main">
          <x14:cfRule type="dataBar" id="{E0F1B09F-F8D0-4FD3-A7DF-779230DCFA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AX50:AX51</xm:sqref>
        </x14:conditionalFormatting>
        <x14:conditionalFormatting xmlns:xm="http://schemas.microsoft.com/office/excel/2006/main">
          <x14:cfRule type="dataBar" id="{00D57865-BB1A-4F92-AA72-3B5CC49D13B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X50:X51</xm:sqref>
        </x14:conditionalFormatting>
        <x14:conditionalFormatting xmlns:xm="http://schemas.microsoft.com/office/excel/2006/main">
          <x14:cfRule type="dataBar" id="{169F4930-86B9-4DBC-B03E-7F9802D41CF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AI50:AI51</xm:sqref>
        </x14:conditionalFormatting>
        <x14:conditionalFormatting xmlns:xm="http://schemas.microsoft.com/office/excel/2006/main">
          <x14:cfRule type="dataBar" id="{92BC5E08-DE8A-449B-81B8-CA8585F7CA9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AK50:AQ51</xm:sqref>
        </x14:conditionalFormatting>
        <x14:conditionalFormatting xmlns:xm="http://schemas.microsoft.com/office/excel/2006/main">
          <x14:cfRule type="dataBar" id="{DEE48018-7BD3-4CBD-86A2-812812D34A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AG52:AG53</xm:sqref>
        </x14:conditionalFormatting>
        <x14:conditionalFormatting xmlns:xm="http://schemas.microsoft.com/office/excel/2006/main">
          <x14:cfRule type="dataBar" id="{B9CE2BD1-AC86-4075-A052-BE84BF3EEF3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AX52:AX53</xm:sqref>
        </x14:conditionalFormatting>
        <x14:conditionalFormatting xmlns:xm="http://schemas.microsoft.com/office/excel/2006/main">
          <x14:cfRule type="dataBar" id="{35226ACF-11DB-4107-993F-F090FC1C218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X52:X53</xm:sqref>
        </x14:conditionalFormatting>
        <x14:conditionalFormatting xmlns:xm="http://schemas.microsoft.com/office/excel/2006/main">
          <x14:cfRule type="dataBar" id="{7D4F09B9-0D27-4EDC-8A7F-07AFF51409E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AI52:AI53</xm:sqref>
        </x14:conditionalFormatting>
        <x14:conditionalFormatting xmlns:xm="http://schemas.microsoft.com/office/excel/2006/main">
          <x14:cfRule type="dataBar" id="{8771F246-ADB7-4EC2-99BF-034769B659E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AK52:AQ53</xm:sqref>
        </x14:conditionalFormatting>
        <x14:conditionalFormatting xmlns:xm="http://schemas.microsoft.com/office/excel/2006/main">
          <x14:cfRule type="dataBar" id="{2DDE3B1C-AD6E-4817-84BB-2306FEA2B42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AG54:AG55</xm:sqref>
        </x14:conditionalFormatting>
        <x14:conditionalFormatting xmlns:xm="http://schemas.microsoft.com/office/excel/2006/main">
          <x14:cfRule type="dataBar" id="{93AAF58F-EF95-48B4-8C50-978AAEEB5EE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AX54:AX55</xm:sqref>
        </x14:conditionalFormatting>
        <x14:conditionalFormatting xmlns:xm="http://schemas.microsoft.com/office/excel/2006/main">
          <x14:cfRule type="dataBar" id="{29AF829D-31D4-44D2-9957-72FB12137A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X54:X55</xm:sqref>
        </x14:conditionalFormatting>
        <x14:conditionalFormatting xmlns:xm="http://schemas.microsoft.com/office/excel/2006/main">
          <x14:cfRule type="dataBar" id="{BBD4B79D-CCAE-456E-B65A-5AE2FD7574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AI54:AI55</xm:sqref>
        </x14:conditionalFormatting>
        <x14:conditionalFormatting xmlns:xm="http://schemas.microsoft.com/office/excel/2006/main">
          <x14:cfRule type="dataBar" id="{AEA124A5-D420-4F86-A76F-BB88C3ED26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AK54:AQ55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AG57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AX57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X57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AI57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AK57:AQ57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AG58:AG59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AX58:AX59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X58:X59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AI58:AI59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AK58:AQ59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AG61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AX61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X61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AI61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AK61:AQ61</xm:sqref>
        </x14:conditionalFormatting>
        <x14:conditionalFormatting xmlns:xm="http://schemas.microsoft.com/office/excel/2006/main">
          <x14:cfRule type="dataBar" id="{90A1EA7D-6795-46A3-9D43-B014AD94E26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</xm:sqref>
        </x14:conditionalFormatting>
        <x14:conditionalFormatting xmlns:xm="http://schemas.microsoft.com/office/excel/2006/main">
          <x14:cfRule type="dataBar" id="{46C89399-6A71-44C3-87C3-9522B01A9F79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0C91CDF1-ED81-4532-B89C-E992C1DA921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</xm:sqref>
        </x14:conditionalFormatting>
        <x14:conditionalFormatting xmlns:xm="http://schemas.microsoft.com/office/excel/2006/main">
          <x14:cfRule type="dataBar" id="{016798E6-C6F9-4BF3-BC60-3B83A8DAE3E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</xm:sqref>
        </x14:conditionalFormatting>
        <x14:conditionalFormatting xmlns:xm="http://schemas.microsoft.com/office/excel/2006/main">
          <x14:cfRule type="dataBar" id="{ED3E75F3-F1D2-42DE-B035-5F32E880B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AK56:AQ56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AG66:AG67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AX66:AX67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X66:X67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AI66:AI67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AK66:AQ67</xm:sqref>
        </x14:conditionalFormatting>
        <x14:conditionalFormatting xmlns:xm="http://schemas.microsoft.com/office/excel/2006/main">
          <x14:cfRule type="dataBar" id="{DC02691F-839C-4A18-93FB-EACE30AF0B2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AG17</xm:sqref>
        </x14:conditionalFormatting>
        <x14:conditionalFormatting xmlns:xm="http://schemas.microsoft.com/office/excel/2006/main">
          <x14:cfRule type="dataBar" id="{C6396A43-88C1-412F-BB9B-CBA3E36E9E3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AI17</xm:sqref>
        </x14:conditionalFormatting>
        <x14:conditionalFormatting xmlns:xm="http://schemas.microsoft.com/office/excel/2006/main">
          <x14:cfRule type="dataBar" id="{1E225A9C-8A91-442E-8259-0AC4876D06C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AK17:AQ17</xm:sqref>
        </x14:conditionalFormatting>
        <x14:conditionalFormatting xmlns:xm="http://schemas.microsoft.com/office/excel/2006/main">
          <x14:cfRule type="dataBar" id="{2679A696-AC8A-4FF7-BDFE-0C826C76273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AG19:AG27 AG29:AG31</xm:sqref>
        </x14:conditionalFormatting>
        <x14:conditionalFormatting xmlns:xm="http://schemas.microsoft.com/office/excel/2006/main">
          <x14:cfRule type="dataBar" id="{EF4672B8-4B45-471C-AF76-9CD02DD8A7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AI19:AI27 AI29:AI31</xm:sqref>
        </x14:conditionalFormatting>
        <x14:conditionalFormatting xmlns:xm="http://schemas.microsoft.com/office/excel/2006/main">
          <x14:cfRule type="dataBar" id="{F15D31C3-B207-456A-885D-E895244FBD6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AK19:AQ27 AK29:AQ31</xm:sqref>
        </x14:conditionalFormatting>
        <x14:conditionalFormatting xmlns:xm="http://schemas.microsoft.com/office/excel/2006/main">
          <x14:cfRule type="dataBar" id="{C076CBB5-5ADC-47A5-A76F-593C40E8198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AG33:AG35</xm:sqref>
        </x14:conditionalFormatting>
        <x14:conditionalFormatting xmlns:xm="http://schemas.microsoft.com/office/excel/2006/main">
          <x14:cfRule type="dataBar" id="{2FDF1734-D1D9-45EF-BFE1-57237B8EC08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AI33:AI35</xm:sqref>
        </x14:conditionalFormatting>
        <x14:conditionalFormatting xmlns:xm="http://schemas.microsoft.com/office/excel/2006/main">
          <x14:cfRule type="dataBar" id="{3B999454-F128-4D75-8C59-481DC3455A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AK33:AQ35</xm:sqref>
        </x14:conditionalFormatting>
        <x14:conditionalFormatting xmlns:xm="http://schemas.microsoft.com/office/excel/2006/main">
          <x14:cfRule type="dataBar" id="{64E8471C-52B1-447B-ACD3-3584FD585DF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AG14</xm:sqref>
        </x14:conditionalFormatting>
        <x14:conditionalFormatting xmlns:xm="http://schemas.microsoft.com/office/excel/2006/main">
          <x14:cfRule type="dataBar" id="{49FAA70E-32C4-4829-9DD0-EEF5E1E4071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AX14</xm:sqref>
        </x14:conditionalFormatting>
        <x14:conditionalFormatting xmlns:xm="http://schemas.microsoft.com/office/excel/2006/main">
          <x14:cfRule type="dataBar" id="{A29A96E9-7484-40EB-A553-0EF3F512BAD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7C6ACC53-CFD4-4425-8132-31DB738AABB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AI14</xm:sqref>
        </x14:conditionalFormatting>
        <x14:conditionalFormatting xmlns:xm="http://schemas.microsoft.com/office/excel/2006/main">
          <x14:cfRule type="dataBar" id="{44F30F7C-C0F4-484D-956E-628F4E2B62A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AK14:AQ14</xm:sqref>
        </x14:conditionalFormatting>
        <x14:conditionalFormatting xmlns:xm="http://schemas.microsoft.com/office/excel/2006/main">
          <x14:cfRule type="dataBar" id="{5110DBA9-E5F4-418B-843D-AE60BE8523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AX32</xm:sqref>
        </x14:conditionalFormatting>
        <x14:conditionalFormatting xmlns:xm="http://schemas.microsoft.com/office/excel/2006/main">
          <x14:cfRule type="dataBar" id="{01445132-6F76-4FDD-A156-E596F486A33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A736D794-0316-4F09-9183-3091E12005F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AG32</xm:sqref>
        </x14:conditionalFormatting>
        <x14:conditionalFormatting xmlns:xm="http://schemas.microsoft.com/office/excel/2006/main">
          <x14:cfRule type="dataBar" id="{FF1E0C59-AFAA-45AD-92A3-7E78A0C6DEE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AI32</xm:sqref>
        </x14:conditionalFormatting>
        <x14:conditionalFormatting xmlns:xm="http://schemas.microsoft.com/office/excel/2006/main">
          <x14:cfRule type="dataBar" id="{935DC4C4-8E60-44B9-9037-415CCFA783B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AK32:AQ32</xm:sqref>
        </x14:conditionalFormatting>
        <x14:conditionalFormatting xmlns:xm="http://schemas.microsoft.com/office/excel/2006/main">
          <x14:cfRule type="dataBar" id="{A6651B11-BBE3-47EB-9ED4-7ACA92E29FC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AG42</xm:sqref>
        </x14:conditionalFormatting>
        <x14:conditionalFormatting xmlns:xm="http://schemas.microsoft.com/office/excel/2006/main">
          <x14:cfRule type="dataBar" id="{9C324CB0-F540-4AB4-B808-B99A93D8B1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2AAFCF1C-CA37-4364-BEAF-07E15B3C94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EFF0E8E4-C419-4143-BDE1-6C934B887D8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AI42</xm:sqref>
        </x14:conditionalFormatting>
        <x14:conditionalFormatting xmlns:xm="http://schemas.microsoft.com/office/excel/2006/main">
          <x14:cfRule type="dataBar" id="{8C55B8DF-BA44-43A9-9C68-45EE499A2A6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AK42:AQ42</xm:sqref>
        </x14:conditionalFormatting>
        <x14:conditionalFormatting xmlns:xm="http://schemas.microsoft.com/office/excel/2006/main">
          <x14:cfRule type="dataBar" id="{1846B003-DA9D-4A84-AFBF-7D560AB2A7A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</xm:sqref>
        </x14:conditionalFormatting>
        <x14:conditionalFormatting xmlns:xm="http://schemas.microsoft.com/office/excel/2006/main">
          <x14:cfRule type="dataBar" id="{233090B5-6CE3-463E-A014-DDB1F2B351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</xm:sqref>
        </x14:conditionalFormatting>
        <x14:conditionalFormatting xmlns:xm="http://schemas.microsoft.com/office/excel/2006/main">
          <x14:cfRule type="dataBar" id="{7171B8C9-7C80-4902-A661-F4365C4FC77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</xm:sqref>
        </x14:conditionalFormatting>
        <x14:conditionalFormatting xmlns:xm="http://schemas.microsoft.com/office/excel/2006/main">
          <x14:cfRule type="dataBar" id="{50927D9D-7AE3-4CC0-899A-926D33F7FBF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</xm:sqref>
        </x14:conditionalFormatting>
        <x14:conditionalFormatting xmlns:xm="http://schemas.microsoft.com/office/excel/2006/main">
          <x14:cfRule type="dataBar" id="{E9ED0D3E-A576-45D9-9E20-2CCCCDEF7C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AK46:AQ46</xm:sqref>
        </x14:conditionalFormatting>
        <x14:conditionalFormatting xmlns:xm="http://schemas.microsoft.com/office/excel/2006/main">
          <x14:cfRule type="dataBar" id="{3358261A-D4F4-4255-9690-F2926CE643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</xm:sqref>
        </x14:conditionalFormatting>
        <x14:conditionalFormatting xmlns:xm="http://schemas.microsoft.com/office/excel/2006/main">
          <x14:cfRule type="dataBar" id="{B9D74A15-5DB2-405A-82A7-9601C9E4D99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</xm:sqref>
        </x14:conditionalFormatting>
        <x14:conditionalFormatting xmlns:xm="http://schemas.microsoft.com/office/excel/2006/main">
          <x14:cfRule type="dataBar" id="{A213D394-F311-4512-B36B-B2E653C584E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</xm:sqref>
        </x14:conditionalFormatting>
        <x14:conditionalFormatting xmlns:xm="http://schemas.microsoft.com/office/excel/2006/main">
          <x14:cfRule type="dataBar" id="{15437444-3E07-4390-9BE4-D81754113B7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</xm:sqref>
        </x14:conditionalFormatting>
        <x14:conditionalFormatting xmlns:xm="http://schemas.microsoft.com/office/excel/2006/main">
          <x14:cfRule type="dataBar" id="{7267E207-AA54-438B-8862-A479A54C863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AK60:AQ60</xm:sqref>
        </x14:conditionalFormatting>
        <x14:conditionalFormatting xmlns:xm="http://schemas.microsoft.com/office/excel/2006/main">
          <x14:cfRule type="dataBar" id="{0D5F7A69-A71E-4436-8BEA-1F171C04E6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AG63</xm:sqref>
        </x14:conditionalFormatting>
        <x14:conditionalFormatting xmlns:xm="http://schemas.microsoft.com/office/excel/2006/main">
          <x14:cfRule type="dataBar" id="{16955270-0ADA-4EF7-95C0-818CFDF0443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AX63</xm:sqref>
        </x14:conditionalFormatting>
        <x14:conditionalFormatting xmlns:xm="http://schemas.microsoft.com/office/excel/2006/main">
          <x14:cfRule type="dataBar" id="{A4DBB17C-F7D2-4BF8-8E03-A3A48B6C6DD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735B2303-89C6-4BDE-A910-FC730A02DF2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AI63</xm:sqref>
        </x14:conditionalFormatting>
        <x14:conditionalFormatting xmlns:xm="http://schemas.microsoft.com/office/excel/2006/main">
          <x14:cfRule type="dataBar" id="{D5D4BC0F-294C-4E02-AB08-F9F3BB95E25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AK63:AQ63</xm:sqref>
        </x14:conditionalFormatting>
        <x14:conditionalFormatting xmlns:xm="http://schemas.microsoft.com/office/excel/2006/main">
          <x14:cfRule type="dataBar" id="{8ADF3C52-436F-4770-A508-EBD47B4FCA3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</xm:sqref>
        </x14:conditionalFormatting>
        <x14:conditionalFormatting xmlns:xm="http://schemas.microsoft.com/office/excel/2006/main">
          <x14:cfRule type="dataBar" id="{9E0C0CB5-3785-45BD-B3F6-69FFA6A7110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</xm:sqref>
        </x14:conditionalFormatting>
        <x14:conditionalFormatting xmlns:xm="http://schemas.microsoft.com/office/excel/2006/main">
          <x14:cfRule type="dataBar" id="{8429AD20-6B11-416D-B0C6-91EF7BA584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</xm:sqref>
        </x14:conditionalFormatting>
        <x14:conditionalFormatting xmlns:xm="http://schemas.microsoft.com/office/excel/2006/main">
          <x14:cfRule type="dataBar" id="{7B0D1145-970D-4B26-AD7E-C115EB72D51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</xm:sqref>
        </x14:conditionalFormatting>
        <x14:conditionalFormatting xmlns:xm="http://schemas.microsoft.com/office/excel/2006/main">
          <x14:cfRule type="dataBar" id="{DE9D162D-3509-4353-BC5D-958FC72E24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AK62:AQ62</xm:sqref>
        </x14:conditionalFormatting>
        <x14:conditionalFormatting xmlns:xm="http://schemas.microsoft.com/office/excel/2006/main">
          <x14:cfRule type="dataBar" id="{D0EFC420-146D-4C09-96A4-8C76DF3C161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AX18</xm:sqref>
        </x14:conditionalFormatting>
        <x14:conditionalFormatting xmlns:xm="http://schemas.microsoft.com/office/excel/2006/main">
          <x14:cfRule type="dataBar" id="{F7B135AE-0796-4047-A60F-2C20C0A4721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066197E2-505C-4A9C-AC25-84E5338C9C0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AG18</xm:sqref>
        </x14:conditionalFormatting>
        <x14:conditionalFormatting xmlns:xm="http://schemas.microsoft.com/office/excel/2006/main">
          <x14:cfRule type="dataBar" id="{F5D0176A-CA6A-4183-AB3F-07B658552B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AI18</xm:sqref>
        </x14:conditionalFormatting>
        <x14:conditionalFormatting xmlns:xm="http://schemas.microsoft.com/office/excel/2006/main">
          <x14:cfRule type="dataBar" id="{9FE6EBC9-ED1A-4433-890B-504B12ACE7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AK18:AQ18</xm:sqref>
        </x14:conditionalFormatting>
        <x14:conditionalFormatting xmlns:xm="http://schemas.microsoft.com/office/excel/2006/main">
          <x14:cfRule type="dataBar" id="{2FAE4E3A-6AEA-4F4E-92D8-09AD2F8D16D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AG64:AG65</xm:sqref>
        </x14:conditionalFormatting>
        <x14:conditionalFormatting xmlns:xm="http://schemas.microsoft.com/office/excel/2006/main">
          <x14:cfRule type="dataBar" id="{5C172A3F-D599-4E9C-8CB5-B585BA5449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AX64:AX65</xm:sqref>
        </x14:conditionalFormatting>
        <x14:conditionalFormatting xmlns:xm="http://schemas.microsoft.com/office/excel/2006/main">
          <x14:cfRule type="dataBar" id="{C2818527-84EF-4170-9015-52C5A94A302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X64:X65</xm:sqref>
        </x14:conditionalFormatting>
        <x14:conditionalFormatting xmlns:xm="http://schemas.microsoft.com/office/excel/2006/main">
          <x14:cfRule type="dataBar" id="{0AC21E5E-313A-40F7-A994-9537693AA49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AI64:AI65</xm:sqref>
        </x14:conditionalFormatting>
        <x14:conditionalFormatting xmlns:xm="http://schemas.microsoft.com/office/excel/2006/main">
          <x14:cfRule type="dataBar" id="{53A03924-9EA7-4AD2-A28E-A6C9BE4A55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4.42578125" style="171" customWidth="1"/>
    <col min="2" max="3" width="5.42578125" style="171" customWidth="1"/>
    <col min="4" max="4" width="42" style="215" customWidth="1"/>
    <col min="5" max="5" width="3.7109375" style="171" customWidth="1"/>
    <col min="6" max="6" width="52.7109375" style="171" customWidth="1"/>
    <col min="7" max="8" width="12.28515625" style="171" customWidth="1"/>
    <col min="9" max="9" width="7.140625" style="171" customWidth="1"/>
    <col min="10" max="10" width="12.140625" style="171" bestFit="1" customWidth="1"/>
    <col min="11" max="11" width="10" style="171" customWidth="1"/>
    <col min="12" max="12" width="11" style="171"/>
    <col min="13" max="13" width="12" style="171" customWidth="1"/>
    <col min="14" max="14" width="2.85546875" style="171" customWidth="1"/>
    <col min="15" max="35" width="11" style="323"/>
    <col min="36" max="16384" width="11" style="171"/>
  </cols>
  <sheetData>
    <row r="1" spans="1:16" ht="18" customHeight="1" thickBot="1" x14ac:dyDescent="0.25">
      <c r="A1" s="449" t="str">
        <f>Février_2020!C5</f>
        <v>Février_2020</v>
      </c>
      <c r="B1" s="449"/>
      <c r="C1" s="426"/>
      <c r="D1" s="315"/>
      <c r="E1" s="318"/>
      <c r="F1" s="316"/>
      <c r="G1" s="317"/>
      <c r="H1" s="317"/>
      <c r="I1" s="322">
        <f>Février_2020!N7</f>
        <v>15.7</v>
      </c>
      <c r="J1" s="323"/>
      <c r="K1" s="428"/>
      <c r="L1" s="323"/>
      <c r="M1" s="323"/>
      <c r="N1" s="323"/>
      <c r="P1" s="324"/>
    </row>
    <row r="2" spans="1:16" ht="18" customHeight="1" thickTop="1" x14ac:dyDescent="0.2">
      <c r="A2" s="427"/>
      <c r="B2" s="427"/>
      <c r="C2" s="534"/>
      <c r="D2" s="535"/>
      <c r="E2" s="536"/>
      <c r="F2" s="650">
        <f ca="1">NOW()-1</f>
        <v>44243.438160185186</v>
      </c>
      <c r="G2" s="650"/>
      <c r="H2" s="650"/>
      <c r="I2" s="537">
        <v>145</v>
      </c>
      <c r="J2" s="323"/>
      <c r="K2" s="428"/>
      <c r="L2" s="323"/>
      <c r="M2" s="323"/>
      <c r="N2" s="323"/>
      <c r="P2" s="325"/>
    </row>
    <row r="3" spans="1:16" ht="18.75" customHeight="1" x14ac:dyDescent="0.2">
      <c r="A3" s="427"/>
      <c r="B3" s="427"/>
      <c r="C3" s="538"/>
      <c r="D3" s="539" t="s">
        <v>128</v>
      </c>
      <c r="E3" s="540"/>
      <c r="F3" s="541"/>
      <c r="G3" s="542" t="s">
        <v>80</v>
      </c>
      <c r="H3" s="543"/>
      <c r="I3" s="544">
        <f>I1-940</f>
        <v>-924.3</v>
      </c>
      <c r="J3" s="323"/>
      <c r="K3" s="428"/>
      <c r="L3" s="323"/>
      <c r="M3" s="323"/>
      <c r="N3" s="323"/>
      <c r="P3" s="326"/>
    </row>
    <row r="4" spans="1:16" ht="15" x14ac:dyDescent="0.25">
      <c r="A4" s="427"/>
      <c r="B4" s="427"/>
      <c r="C4" s="538"/>
      <c r="D4" s="545"/>
      <c r="E4" s="540"/>
      <c r="F4" s="546" t="s">
        <v>81</v>
      </c>
      <c r="G4" s="547"/>
      <c r="H4" s="547"/>
      <c r="I4" s="548">
        <v>3</v>
      </c>
      <c r="J4" s="323"/>
      <c r="K4" s="323"/>
      <c r="L4" s="323"/>
      <c r="M4" s="323"/>
      <c r="N4" s="323"/>
      <c r="P4" s="325"/>
    </row>
    <row r="5" spans="1:16" ht="40.5" customHeight="1" x14ac:dyDescent="0.2">
      <c r="A5" s="450"/>
      <c r="B5" s="450"/>
      <c r="C5" s="549"/>
      <c r="D5" s="545"/>
      <c r="E5" s="540"/>
      <c r="F5" s="541"/>
      <c r="G5" s="550"/>
      <c r="H5" s="551"/>
      <c r="I5" s="544">
        <f>I2-I3-I4</f>
        <v>1066.3</v>
      </c>
      <c r="J5" s="323"/>
      <c r="K5" s="323"/>
      <c r="L5" s="323"/>
      <c r="M5" s="323"/>
      <c r="N5" s="323"/>
      <c r="P5" s="326"/>
    </row>
    <row r="6" spans="1:16" ht="31.5" customHeight="1" x14ac:dyDescent="0.25">
      <c r="A6" s="451" t="s">
        <v>32</v>
      </c>
      <c r="B6" s="451" t="s">
        <v>70</v>
      </c>
      <c r="C6" s="549"/>
      <c r="D6" s="552" t="s">
        <v>71</v>
      </c>
      <c r="E6" s="540"/>
      <c r="F6" s="553"/>
      <c r="G6" s="550"/>
      <c r="H6" s="551"/>
      <c r="I6" s="554"/>
      <c r="J6" s="323"/>
      <c r="K6" s="649"/>
      <c r="L6" s="649"/>
      <c r="M6" s="458"/>
      <c r="N6" s="323"/>
      <c r="P6" s="327"/>
    </row>
    <row r="7" spans="1:16" ht="39.75" customHeight="1" x14ac:dyDescent="0.25">
      <c r="A7" s="452"/>
      <c r="B7" s="453"/>
      <c r="C7" s="549"/>
      <c r="D7" s="552" t="s">
        <v>72</v>
      </c>
      <c r="E7" s="319">
        <f ca="1">INDIRECT($A$1&amp;"!$W9")</f>
        <v>0</v>
      </c>
      <c r="F7" s="555"/>
      <c r="G7" s="550"/>
      <c r="H7" s="551"/>
      <c r="I7" s="556">
        <f>Février_2020!J7</f>
        <v>1.1000000000000001</v>
      </c>
      <c r="J7" s="323"/>
      <c r="K7" s="323"/>
      <c r="L7" s="323"/>
      <c r="M7" s="323"/>
      <c r="N7" s="323"/>
      <c r="P7" s="324"/>
    </row>
    <row r="8" spans="1:16" ht="35.25" customHeight="1" x14ac:dyDescent="0.25">
      <c r="A8" s="454"/>
      <c r="B8" s="454"/>
      <c r="C8" s="549"/>
      <c r="D8" s="552" t="s">
        <v>73</v>
      </c>
      <c r="E8" s="320">
        <v>132</v>
      </c>
      <c r="F8" s="541"/>
      <c r="G8" s="550"/>
      <c r="H8" s="551"/>
      <c r="I8" s="548">
        <v>145</v>
      </c>
      <c r="J8" s="323"/>
      <c r="K8" s="323"/>
      <c r="L8" s="323"/>
      <c r="M8" s="323"/>
      <c r="N8" s="323"/>
      <c r="P8" s="325"/>
    </row>
    <row r="9" spans="1:16" ht="35.25" customHeight="1" x14ac:dyDescent="0.25">
      <c r="A9" s="455">
        <f ca="1">INDIRECT($A$1&amp;"!$AG5")</f>
        <v>80.999999999999986</v>
      </c>
      <c r="B9" s="455">
        <f ca="1">INDIRECT($A$1&amp;"!$AG9")</f>
        <v>11.6</v>
      </c>
      <c r="C9" s="557"/>
      <c r="D9" s="552" t="s">
        <v>74</v>
      </c>
      <c r="E9" s="321">
        <f ca="1">INDIRECT($A$1&amp;"!$X$9")</f>
        <v>48.3</v>
      </c>
      <c r="F9" s="555"/>
      <c r="G9" s="550"/>
      <c r="H9" s="551"/>
      <c r="I9" s="544">
        <f>I7-940</f>
        <v>-938.9</v>
      </c>
      <c r="J9" s="323"/>
      <c r="K9" s="323"/>
      <c r="L9" s="323"/>
      <c r="M9" s="323"/>
      <c r="N9" s="323"/>
      <c r="P9" s="326"/>
    </row>
    <row r="10" spans="1:16" ht="34.5" customHeight="1" x14ac:dyDescent="0.25">
      <c r="A10" s="456">
        <v>200</v>
      </c>
      <c r="B10" s="456">
        <v>200</v>
      </c>
      <c r="C10" s="538"/>
      <c r="D10" s="552" t="s">
        <v>75</v>
      </c>
      <c r="E10" s="320">
        <v>2</v>
      </c>
      <c r="F10" s="555"/>
      <c r="G10" s="550"/>
      <c r="H10" s="551"/>
      <c r="I10" s="548">
        <v>3</v>
      </c>
      <c r="J10" s="323"/>
      <c r="K10" s="323"/>
      <c r="L10" s="323"/>
      <c r="M10" s="323"/>
      <c r="N10" s="323"/>
      <c r="P10" s="325"/>
    </row>
    <row r="11" spans="1:16" ht="30" customHeight="1" x14ac:dyDescent="0.25">
      <c r="A11" s="456">
        <f ca="1">100*(1-(A9/A10))</f>
        <v>59.500000000000007</v>
      </c>
      <c r="B11" s="456">
        <f ca="1">100*(1-(B9/B10))</f>
        <v>94.199999999999989</v>
      </c>
      <c r="C11" s="538"/>
      <c r="D11" s="552" t="s">
        <v>76</v>
      </c>
      <c r="E11" s="320">
        <f ca="1">E8-E9-E10</f>
        <v>81.7</v>
      </c>
      <c r="F11" s="555"/>
      <c r="G11" s="550"/>
      <c r="H11" s="551"/>
      <c r="I11" s="548">
        <f>I8-I9-I10</f>
        <v>1080.9000000000001</v>
      </c>
      <c r="J11" s="323"/>
      <c r="K11" s="323"/>
      <c r="L11" s="323"/>
      <c r="M11" s="323"/>
      <c r="N11" s="323"/>
      <c r="P11" s="325"/>
    </row>
    <row r="12" spans="1:16" ht="30" customHeight="1" x14ac:dyDescent="0.25">
      <c r="A12" s="456">
        <f ca="1">20*A11/100</f>
        <v>11.900000000000002</v>
      </c>
      <c r="B12" s="456">
        <f ca="1">20*B11/100</f>
        <v>18.839999999999996</v>
      </c>
      <c r="C12" s="538"/>
      <c r="D12" s="552" t="s">
        <v>77</v>
      </c>
      <c r="E12" s="540"/>
      <c r="F12" s="558" t="s">
        <v>129</v>
      </c>
      <c r="G12" s="550"/>
      <c r="H12" s="551"/>
      <c r="I12" s="559"/>
      <c r="J12" s="323"/>
      <c r="K12" s="459"/>
      <c r="L12" s="323"/>
      <c r="M12" s="323"/>
      <c r="N12" s="460"/>
    </row>
    <row r="13" spans="1:16" ht="25.5" customHeight="1" x14ac:dyDescent="0.25">
      <c r="A13" s="456">
        <v>17</v>
      </c>
      <c r="B13" s="456">
        <v>28</v>
      </c>
      <c r="C13" s="538"/>
      <c r="D13" s="552" t="s">
        <v>78</v>
      </c>
      <c r="E13" s="540"/>
      <c r="F13" s="560"/>
      <c r="G13" s="550"/>
      <c r="H13" s="551"/>
      <c r="I13" s="559"/>
      <c r="J13" s="323"/>
      <c r="K13" s="323"/>
      <c r="L13" s="323"/>
      <c r="M13" s="323"/>
      <c r="N13" s="461"/>
    </row>
    <row r="14" spans="1:16" ht="27.75" customHeight="1" x14ac:dyDescent="0.25">
      <c r="A14" s="457">
        <f>(A10/100)*(1+(2*A10/100))/2</f>
        <v>5</v>
      </c>
      <c r="B14" s="457">
        <f>(B10/100)*(1+(2*B10/100))/2</f>
        <v>5</v>
      </c>
      <c r="C14" s="538"/>
      <c r="D14" s="552" t="s">
        <v>38</v>
      </c>
      <c r="E14" s="540"/>
      <c r="F14" s="560"/>
      <c r="G14" s="550"/>
      <c r="H14" s="551"/>
      <c r="I14" s="561">
        <v>0.91666666666666663</v>
      </c>
      <c r="J14" s="323"/>
      <c r="K14" s="323"/>
      <c r="L14" s="323"/>
      <c r="M14" s="323"/>
      <c r="N14" s="461"/>
    </row>
    <row r="15" spans="1:16" ht="26.25" customHeight="1" x14ac:dyDescent="0.25">
      <c r="A15" s="427"/>
      <c r="B15" s="427"/>
      <c r="C15" s="538"/>
      <c r="D15" s="552" t="s">
        <v>79</v>
      </c>
      <c r="E15" s="540"/>
      <c r="F15" s="547"/>
      <c r="G15" s="550"/>
      <c r="H15" s="551"/>
      <c r="I15" s="561">
        <v>0</v>
      </c>
      <c r="J15" s="323"/>
      <c r="K15" s="323"/>
      <c r="L15" s="323"/>
      <c r="M15" s="323"/>
      <c r="N15" s="461"/>
    </row>
    <row r="16" spans="1:16" ht="32.25" customHeight="1" x14ac:dyDescent="0.25">
      <c r="A16" s="648">
        <f ca="1">INDIRECT($A1&amp;"!$AG9")</f>
        <v>11.6</v>
      </c>
      <c r="B16" s="648"/>
      <c r="C16" s="538"/>
      <c r="D16" s="562"/>
      <c r="E16" s="540"/>
      <c r="F16" s="563"/>
      <c r="G16" s="550"/>
      <c r="H16" s="551"/>
      <c r="I16" s="564">
        <f>Février_2020!$AX$9</f>
        <v>0.37986111111111109</v>
      </c>
      <c r="J16" s="323"/>
      <c r="K16" s="323"/>
      <c r="L16" s="323"/>
      <c r="M16" s="323"/>
      <c r="N16" s="461"/>
    </row>
    <row r="17" spans="1:14" ht="44.25" customHeight="1" x14ac:dyDescent="0.2">
      <c r="A17" s="648">
        <f ca="1">INDIRECT($A$1&amp;"!$AG9")</f>
        <v>11.6</v>
      </c>
      <c r="B17" s="648"/>
      <c r="C17" s="538"/>
      <c r="D17" s="565">
        <f>Février_2020!AG7</f>
        <v>43862</v>
      </c>
      <c r="E17" s="540"/>
      <c r="F17" s="547"/>
      <c r="G17" s="550"/>
      <c r="H17" s="551"/>
      <c r="I17" s="561">
        <f>I14-I16</f>
        <v>0.53680555555555554</v>
      </c>
      <c r="J17" s="323"/>
      <c r="K17" s="323"/>
      <c r="L17" s="323"/>
      <c r="M17" s="323"/>
      <c r="N17" s="461"/>
    </row>
    <row r="18" spans="1:14" ht="6" customHeight="1" x14ac:dyDescent="0.25">
      <c r="A18" s="427"/>
      <c r="B18" s="427"/>
      <c r="C18" s="538"/>
      <c r="D18" s="566"/>
      <c r="E18" s="540"/>
      <c r="F18" s="547"/>
      <c r="G18" s="550"/>
      <c r="H18" s="551"/>
      <c r="I18" s="559"/>
      <c r="J18" s="323"/>
      <c r="K18" s="323"/>
      <c r="L18" s="323"/>
      <c r="M18" s="323"/>
      <c r="N18" s="462"/>
    </row>
    <row r="19" spans="1:14" ht="9" customHeight="1" x14ac:dyDescent="0.2">
      <c r="A19" s="427"/>
      <c r="B19" s="427"/>
      <c r="C19" s="538"/>
      <c r="D19" s="566"/>
      <c r="E19" s="540"/>
      <c r="F19" s="547"/>
      <c r="G19" s="550"/>
      <c r="H19" s="551"/>
      <c r="I19" s="559"/>
      <c r="J19" s="323"/>
      <c r="K19" s="323"/>
      <c r="L19" s="323"/>
      <c r="M19" s="323"/>
      <c r="N19" s="463"/>
    </row>
    <row r="20" spans="1:14" ht="21" customHeight="1" x14ac:dyDescent="0.2">
      <c r="A20" s="427"/>
      <c r="B20" s="427"/>
      <c r="C20" s="538"/>
      <c r="D20" s="567"/>
      <c r="E20" s="540"/>
      <c r="F20" s="547"/>
      <c r="G20" s="568"/>
      <c r="H20" s="568"/>
      <c r="I20" s="559"/>
      <c r="J20" s="323"/>
      <c r="K20" s="323"/>
      <c r="L20" s="323"/>
      <c r="M20" s="323"/>
      <c r="N20" s="463"/>
    </row>
    <row r="21" spans="1:14" ht="21" customHeight="1" x14ac:dyDescent="0.2">
      <c r="A21" s="427"/>
      <c r="B21" s="427"/>
      <c r="C21" s="538"/>
      <c r="D21" s="567"/>
      <c r="E21" s="540"/>
      <c r="F21" s="547"/>
      <c r="G21" s="207">
        <f>Février_2020!L7</f>
        <v>43882</v>
      </c>
      <c r="H21" s="207">
        <f>Février_2020!P7</f>
        <v>43877</v>
      </c>
      <c r="I21" s="559"/>
      <c r="J21" s="323"/>
      <c r="K21" s="323"/>
      <c r="L21" s="323"/>
      <c r="M21" s="323"/>
      <c r="N21" s="323"/>
    </row>
    <row r="22" spans="1:14" ht="13.5" thickBot="1" x14ac:dyDescent="0.25">
      <c r="A22" s="427"/>
      <c r="B22" s="427"/>
      <c r="C22" s="569"/>
      <c r="D22" s="570"/>
      <c r="E22" s="571"/>
      <c r="F22" s="572"/>
      <c r="G22" s="572"/>
      <c r="H22" s="572"/>
      <c r="I22" s="573"/>
      <c r="J22" s="323"/>
      <c r="K22" s="323"/>
      <c r="L22" s="323"/>
      <c r="M22" s="323"/>
      <c r="N22" s="323"/>
    </row>
    <row r="23" spans="1:14" ht="13.5" thickTop="1" x14ac:dyDescent="0.2">
      <c r="A23" s="427"/>
      <c r="B23" s="427"/>
      <c r="C23" s="309"/>
      <c r="D23" s="307"/>
      <c r="E23" s="309"/>
      <c r="F23" s="317"/>
      <c r="G23" s="317"/>
      <c r="H23" s="317"/>
      <c r="I23" s="309"/>
      <c r="J23" s="323"/>
      <c r="K23" s="323"/>
      <c r="L23" s="323"/>
      <c r="M23" s="323"/>
      <c r="N23" s="323"/>
    </row>
    <row r="24" spans="1:14" x14ac:dyDescent="0.2">
      <c r="A24" s="427"/>
      <c r="B24" s="427"/>
      <c r="C24" s="309"/>
      <c r="D24" s="307"/>
      <c r="E24" s="309"/>
      <c r="F24" s="317"/>
      <c r="G24" s="317"/>
      <c r="H24" s="317"/>
      <c r="I24" s="309"/>
      <c r="J24" s="323"/>
      <c r="K24" s="323"/>
      <c r="L24" s="323"/>
      <c r="M24" s="323"/>
      <c r="N24" s="323"/>
    </row>
    <row r="25" spans="1:14" x14ac:dyDescent="0.2">
      <c r="A25" s="427"/>
      <c r="B25" s="427"/>
      <c r="C25" s="309"/>
      <c r="D25" s="307"/>
      <c r="E25" s="317"/>
      <c r="F25" s="317"/>
      <c r="G25" s="317"/>
      <c r="H25" s="317"/>
      <c r="I25" s="309"/>
      <c r="J25" s="323"/>
      <c r="K25" s="323"/>
      <c r="L25" s="323"/>
      <c r="M25" s="323"/>
      <c r="N25" s="323"/>
    </row>
    <row r="26" spans="1:14" x14ac:dyDescent="0.2">
      <c r="A26" s="309"/>
      <c r="B26" s="309"/>
      <c r="C26" s="309"/>
      <c r="D26" s="307"/>
      <c r="E26" s="317"/>
      <c r="F26" s="317"/>
      <c r="G26" s="317"/>
      <c r="H26" s="317"/>
      <c r="I26" s="317"/>
      <c r="J26" s="323"/>
      <c r="K26" s="323"/>
      <c r="L26" s="323"/>
      <c r="M26" s="323"/>
      <c r="N26" s="323"/>
    </row>
    <row r="27" spans="1:14" x14ac:dyDescent="0.2">
      <c r="J27" s="323"/>
      <c r="K27" s="323"/>
      <c r="L27" s="323"/>
      <c r="M27" s="323"/>
      <c r="N27" s="323"/>
    </row>
  </sheetData>
  <mergeCells count="4">
    <mergeCell ref="A16:B16"/>
    <mergeCell ref="A17:B17"/>
    <mergeCell ref="K6:L6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V65"/>
  <sheetViews>
    <sheetView showGridLines="0" zoomScaleNormal="100" workbookViewId="0">
      <selection activeCell="A2" sqref="A2:F39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thickBot="1" x14ac:dyDescent="0.3">
      <c r="A1" s="308" t="str">
        <f>Février_2020!C5</f>
        <v>Février_2020</v>
      </c>
      <c r="B1" s="307"/>
      <c r="C1" s="307"/>
      <c r="D1" s="307"/>
      <c r="E1" s="307"/>
      <c r="F1" s="309"/>
      <c r="G1" s="427"/>
      <c r="H1" s="428"/>
      <c r="I1" s="357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</row>
    <row r="2" spans="1:20" ht="15" customHeight="1" thickTop="1" x14ac:dyDescent="0.25">
      <c r="A2" s="534"/>
      <c r="B2" s="574"/>
      <c r="C2" s="574"/>
      <c r="D2" s="536"/>
      <c r="E2" s="574"/>
      <c r="F2" s="575"/>
      <c r="G2" s="429"/>
      <c r="H2" s="428"/>
      <c r="I2" s="357"/>
      <c r="J2" s="298"/>
      <c r="K2" s="298"/>
      <c r="N2" s="298"/>
      <c r="O2" s="298"/>
      <c r="P2" s="298"/>
      <c r="S2" s="298"/>
      <c r="T2" s="298"/>
    </row>
    <row r="3" spans="1:20" ht="15" customHeight="1" x14ac:dyDescent="0.25">
      <c r="A3" s="538"/>
      <c r="B3" s="576" t="s">
        <v>127</v>
      </c>
      <c r="C3" s="577"/>
      <c r="D3" s="540"/>
      <c r="E3" s="578" t="s">
        <v>120</v>
      </c>
      <c r="F3" s="579"/>
      <c r="G3" s="430"/>
      <c r="H3" s="357"/>
      <c r="I3" s="357"/>
      <c r="J3" s="298"/>
      <c r="K3" s="298"/>
      <c r="N3" s="298"/>
      <c r="O3" s="298"/>
      <c r="P3" s="298"/>
      <c r="S3" s="298"/>
      <c r="T3" s="298"/>
    </row>
    <row r="4" spans="1:20" ht="15" customHeight="1" x14ac:dyDescent="0.25">
      <c r="A4" s="538"/>
      <c r="B4" s="567"/>
      <c r="C4" s="567"/>
      <c r="D4" s="540"/>
      <c r="E4" s="567"/>
      <c r="F4" s="559"/>
      <c r="G4" s="357"/>
      <c r="H4" s="357"/>
      <c r="I4" s="357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</row>
    <row r="5" spans="1:20" ht="15" customHeight="1" x14ac:dyDescent="0.25">
      <c r="A5" s="538"/>
      <c r="B5" s="567"/>
      <c r="C5" s="567"/>
      <c r="D5" s="540"/>
      <c r="E5" s="567"/>
      <c r="F5" s="559"/>
      <c r="G5" s="357"/>
      <c r="H5" s="357"/>
      <c r="I5" s="357"/>
      <c r="J5" s="298"/>
      <c r="K5" s="298"/>
      <c r="L5" s="298"/>
      <c r="M5" s="298"/>
      <c r="N5" s="298"/>
      <c r="O5" s="298"/>
      <c r="P5" s="298"/>
      <c r="Q5" s="298"/>
      <c r="R5" s="298"/>
      <c r="S5" s="298"/>
      <c r="T5" s="298"/>
    </row>
    <row r="6" spans="1:20" ht="15" customHeight="1" x14ac:dyDescent="0.25">
      <c r="A6" s="538"/>
      <c r="B6" s="567"/>
      <c r="C6" s="567"/>
      <c r="D6" s="540"/>
      <c r="E6" s="567"/>
      <c r="F6" s="559"/>
      <c r="G6" s="357"/>
      <c r="H6" s="357"/>
      <c r="I6" s="357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</row>
    <row r="7" spans="1:20" ht="15" customHeight="1" x14ac:dyDescent="0.25">
      <c r="A7" s="580"/>
      <c r="B7" s="567"/>
      <c r="C7" s="567"/>
      <c r="D7" s="540"/>
      <c r="E7" s="567"/>
      <c r="F7" s="559"/>
      <c r="G7" s="357"/>
      <c r="H7" s="357"/>
      <c r="I7" s="357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</row>
    <row r="8" spans="1:20" ht="15" customHeight="1" x14ac:dyDescent="0.25">
      <c r="A8" s="580"/>
      <c r="B8" s="567"/>
      <c r="C8" s="567"/>
      <c r="D8" s="540"/>
      <c r="E8" s="567"/>
      <c r="F8" s="559"/>
      <c r="G8" s="357"/>
      <c r="H8" s="357"/>
      <c r="I8" s="357"/>
      <c r="J8" s="299"/>
      <c r="K8" s="298"/>
      <c r="L8" s="298"/>
      <c r="M8" s="298"/>
      <c r="N8" s="298"/>
      <c r="O8" s="298"/>
      <c r="P8" s="298"/>
      <c r="Q8" s="298"/>
      <c r="R8" s="298"/>
      <c r="S8" s="298"/>
      <c r="T8" s="298"/>
    </row>
    <row r="9" spans="1:20" ht="15" customHeight="1" x14ac:dyDescent="0.25">
      <c r="A9" s="581">
        <v>31</v>
      </c>
      <c r="B9" s="567"/>
      <c r="C9" s="567"/>
      <c r="D9" s="312">
        <v>31</v>
      </c>
      <c r="E9" s="278"/>
      <c r="F9" s="582">
        <v>31</v>
      </c>
      <c r="G9" s="357"/>
      <c r="H9" s="357"/>
      <c r="I9" s="357"/>
      <c r="J9" s="302"/>
      <c r="K9" s="298"/>
      <c r="L9" s="298"/>
      <c r="M9" s="298"/>
      <c r="N9" s="298"/>
      <c r="P9" s="298"/>
      <c r="Q9" s="298"/>
      <c r="R9" s="298"/>
      <c r="S9" s="298"/>
      <c r="T9" s="298"/>
    </row>
    <row r="10" spans="1:20" ht="15" customHeight="1" x14ac:dyDescent="0.25">
      <c r="A10" s="581">
        <v>0</v>
      </c>
      <c r="B10" s="567"/>
      <c r="C10" s="567"/>
      <c r="D10" s="312">
        <v>0</v>
      </c>
      <c r="E10" s="278"/>
      <c r="F10" s="582">
        <v>0</v>
      </c>
      <c r="G10" s="357"/>
      <c r="H10" s="357"/>
      <c r="I10" s="357"/>
      <c r="J10" s="302"/>
      <c r="K10" s="298"/>
      <c r="L10" s="298"/>
      <c r="M10" s="298"/>
      <c r="N10" s="298"/>
      <c r="P10" s="298"/>
      <c r="Q10" s="298"/>
      <c r="R10" s="298"/>
      <c r="S10" s="298"/>
      <c r="T10" s="298"/>
    </row>
    <row r="11" spans="1:20" ht="15" customHeight="1" x14ac:dyDescent="0.25">
      <c r="A11" s="583">
        <f>C51</f>
        <v>8</v>
      </c>
      <c r="B11" s="567"/>
      <c r="C11" s="567"/>
      <c r="D11" s="313">
        <f ca="1">C50</f>
        <v>21</v>
      </c>
      <c r="E11" s="278"/>
      <c r="F11" s="584" t="e">
        <f>C58</f>
        <v>#REF!</v>
      </c>
      <c r="G11" s="357"/>
      <c r="H11" s="357"/>
      <c r="I11" s="357"/>
      <c r="J11" s="302"/>
      <c r="K11" s="298"/>
      <c r="L11" s="298"/>
      <c r="M11" s="298"/>
      <c r="N11" s="298"/>
      <c r="P11" s="298"/>
      <c r="Q11" s="298"/>
      <c r="R11" s="298"/>
      <c r="S11" s="298"/>
      <c r="T11" s="298"/>
    </row>
    <row r="12" spans="1:20" ht="15" customHeight="1" x14ac:dyDescent="0.25">
      <c r="A12" s="581">
        <f>A9-A10-A11</f>
        <v>23</v>
      </c>
      <c r="B12" s="567"/>
      <c r="C12" s="567"/>
      <c r="D12" s="312">
        <f ca="1">D9-D10-D11</f>
        <v>10</v>
      </c>
      <c r="E12" s="278"/>
      <c r="F12" s="582" t="e">
        <f>F9-F10-F11</f>
        <v>#REF!</v>
      </c>
      <c r="G12" s="357"/>
      <c r="H12" s="357"/>
      <c r="I12" s="357"/>
      <c r="J12" s="302"/>
      <c r="K12" s="298"/>
      <c r="L12" s="298"/>
      <c r="M12" s="298"/>
      <c r="N12" s="298"/>
      <c r="P12" s="298"/>
      <c r="Q12" s="298"/>
      <c r="R12" s="298"/>
      <c r="S12" s="298"/>
      <c r="T12" s="298"/>
    </row>
    <row r="13" spans="1:20" ht="15" customHeight="1" x14ac:dyDescent="0.25">
      <c r="A13" s="580"/>
      <c r="B13" s="567"/>
      <c r="C13" s="567"/>
      <c r="D13" s="540"/>
      <c r="E13" s="278"/>
      <c r="F13" s="585"/>
      <c r="G13" s="357"/>
      <c r="H13" s="357"/>
      <c r="I13" s="357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</row>
    <row r="14" spans="1:20" ht="15" customHeight="1" x14ac:dyDescent="0.25">
      <c r="A14" s="580"/>
      <c r="B14" s="567"/>
      <c r="C14" s="567"/>
      <c r="D14" s="540"/>
      <c r="E14" s="567"/>
      <c r="F14" s="559"/>
      <c r="G14" s="357"/>
      <c r="H14" s="357"/>
      <c r="I14" s="357"/>
      <c r="J14" s="298"/>
      <c r="K14" s="298"/>
      <c r="L14" s="298"/>
      <c r="M14" s="298"/>
      <c r="N14" s="298"/>
      <c r="O14" s="298"/>
      <c r="P14" s="298"/>
      <c r="Q14" s="298"/>
      <c r="R14" s="298"/>
      <c r="S14" s="298"/>
      <c r="T14" s="298"/>
    </row>
    <row r="15" spans="1:20" ht="15" customHeight="1" x14ac:dyDescent="0.25">
      <c r="A15" s="580"/>
      <c r="B15" s="567"/>
      <c r="C15" s="567"/>
      <c r="D15" s="540"/>
      <c r="E15" s="567"/>
      <c r="F15" s="559"/>
      <c r="G15" s="357"/>
      <c r="H15" s="357"/>
      <c r="I15" s="357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</row>
    <row r="16" spans="1:20" ht="15" customHeight="1" x14ac:dyDescent="0.25">
      <c r="A16" s="538"/>
      <c r="B16" s="567"/>
      <c r="C16" s="567"/>
      <c r="D16" s="540"/>
      <c r="E16" s="567"/>
      <c r="F16" s="559"/>
      <c r="G16" s="357"/>
      <c r="H16" s="357"/>
      <c r="I16" s="357"/>
      <c r="J16" s="298"/>
      <c r="K16" s="298"/>
      <c r="L16" s="298"/>
      <c r="M16" s="298"/>
      <c r="N16" s="298"/>
      <c r="O16" s="298"/>
      <c r="P16" s="298"/>
      <c r="Q16" s="298"/>
      <c r="R16" s="298"/>
      <c r="S16" s="298"/>
      <c r="T16" s="298"/>
    </row>
    <row r="17" spans="1:20" ht="15" customHeight="1" x14ac:dyDescent="0.25">
      <c r="A17" s="538"/>
      <c r="B17" s="567"/>
      <c r="C17" s="567"/>
      <c r="D17" s="540"/>
      <c r="E17" s="567"/>
      <c r="F17" s="559"/>
      <c r="G17" s="357"/>
      <c r="H17" s="357"/>
      <c r="I17" s="357"/>
      <c r="J17" s="298"/>
      <c r="K17" s="298"/>
      <c r="L17" s="298"/>
      <c r="M17" s="298"/>
      <c r="N17" s="298"/>
      <c r="O17" s="298"/>
      <c r="P17" s="298"/>
      <c r="Q17" s="298"/>
      <c r="R17" s="298"/>
      <c r="S17" s="298"/>
      <c r="T17" s="298"/>
    </row>
    <row r="18" spans="1:20" ht="15" customHeight="1" x14ac:dyDescent="0.25">
      <c r="A18" s="538"/>
      <c r="B18" s="567"/>
      <c r="C18" s="567"/>
      <c r="D18" s="540"/>
      <c r="E18" s="567"/>
      <c r="F18" s="559"/>
      <c r="G18" s="357"/>
      <c r="H18" s="357"/>
      <c r="I18" s="357"/>
      <c r="J18" s="298"/>
      <c r="K18" s="298"/>
      <c r="L18" s="298"/>
      <c r="M18" s="298"/>
      <c r="N18" s="298"/>
      <c r="O18" s="298"/>
      <c r="P18" s="298"/>
      <c r="Q18" s="298"/>
      <c r="R18" s="298"/>
      <c r="S18" s="298"/>
      <c r="T18" s="298"/>
    </row>
    <row r="19" spans="1:20" ht="15" customHeight="1" x14ac:dyDescent="0.25">
      <c r="A19" s="538"/>
      <c r="B19" s="567"/>
      <c r="C19" s="567"/>
      <c r="D19" s="540"/>
      <c r="E19" s="567"/>
      <c r="F19" s="559"/>
      <c r="G19" s="357"/>
      <c r="H19" s="357"/>
      <c r="I19" s="357"/>
      <c r="J19" s="298"/>
      <c r="K19" s="298"/>
      <c r="L19" s="298"/>
      <c r="M19" s="298"/>
      <c r="N19" s="298"/>
      <c r="O19" s="298"/>
      <c r="P19" s="298"/>
      <c r="Q19" s="298"/>
      <c r="R19" s="298"/>
      <c r="S19" s="298"/>
      <c r="T19" s="298"/>
    </row>
    <row r="20" spans="1:20" ht="15" customHeight="1" x14ac:dyDescent="0.25">
      <c r="A20" s="538"/>
      <c r="B20" s="567"/>
      <c r="C20" s="567"/>
      <c r="D20" s="540"/>
      <c r="E20" s="567"/>
      <c r="F20" s="559"/>
      <c r="G20" s="357"/>
      <c r="H20" s="357"/>
      <c r="I20" s="357"/>
      <c r="J20" s="298"/>
      <c r="K20" s="298"/>
      <c r="L20" s="298"/>
      <c r="M20" s="298"/>
      <c r="N20" s="298"/>
      <c r="O20" s="298"/>
      <c r="P20" s="298"/>
      <c r="Q20" s="298"/>
      <c r="R20" s="298"/>
      <c r="S20" s="298"/>
      <c r="T20" s="298"/>
    </row>
    <row r="21" spans="1:20" ht="15" customHeight="1" x14ac:dyDescent="0.25">
      <c r="A21" s="538"/>
      <c r="B21" s="652">
        <f ca="1">NOW()-1</f>
        <v>44243.438160185186</v>
      </c>
      <c r="C21" s="652"/>
      <c r="D21" s="652"/>
      <c r="E21" s="652"/>
      <c r="F21" s="586"/>
      <c r="G21" s="357"/>
      <c r="H21" s="357"/>
      <c r="I21" s="357"/>
      <c r="J21" s="298"/>
      <c r="K21" s="298"/>
      <c r="L21" s="298"/>
      <c r="M21" s="298"/>
      <c r="N21" s="298"/>
      <c r="O21" s="298"/>
      <c r="P21" s="298"/>
      <c r="Q21" s="298"/>
      <c r="R21" s="298"/>
      <c r="S21" s="298"/>
      <c r="T21" s="298"/>
    </row>
    <row r="22" spans="1:20" ht="15" customHeight="1" x14ac:dyDescent="0.25">
      <c r="A22" s="538"/>
      <c r="B22" s="567"/>
      <c r="C22" s="567"/>
      <c r="D22" s="540"/>
      <c r="E22" s="567"/>
      <c r="F22" s="559"/>
      <c r="G22" s="431"/>
      <c r="H22" s="357"/>
      <c r="I22" s="357"/>
      <c r="J22" s="298"/>
      <c r="K22" s="298"/>
      <c r="L22" s="298"/>
      <c r="M22" s="298"/>
      <c r="N22" s="298"/>
      <c r="O22" s="302"/>
      <c r="P22" s="298"/>
      <c r="Q22" s="298"/>
      <c r="R22" s="298"/>
      <c r="S22" s="298"/>
      <c r="T22" s="298"/>
    </row>
    <row r="23" spans="1:20" ht="15" customHeight="1" x14ac:dyDescent="0.25">
      <c r="A23" s="538"/>
      <c r="B23" s="587" t="s">
        <v>85</v>
      </c>
      <c r="C23" s="567"/>
      <c r="D23" s="540"/>
      <c r="E23" s="587" t="s">
        <v>87</v>
      </c>
      <c r="F23" s="559"/>
      <c r="G23" s="431"/>
      <c r="H23" s="331"/>
      <c r="I23" s="357"/>
      <c r="J23" s="298"/>
      <c r="K23" s="298"/>
      <c r="L23" s="298"/>
      <c r="M23" s="298"/>
      <c r="N23" s="298"/>
      <c r="O23" s="302"/>
      <c r="P23" s="304"/>
      <c r="Q23" s="298"/>
      <c r="R23" s="298"/>
      <c r="S23" s="298"/>
      <c r="T23" s="298"/>
    </row>
    <row r="24" spans="1:20" ht="15" customHeight="1" x14ac:dyDescent="0.25">
      <c r="A24" s="538"/>
      <c r="B24" s="567"/>
      <c r="C24" s="567"/>
      <c r="D24" s="540"/>
      <c r="E24" s="567"/>
      <c r="F24" s="559"/>
      <c r="G24" s="357"/>
      <c r="H24" s="357"/>
      <c r="I24" s="357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</row>
    <row r="25" spans="1:20" ht="15" customHeight="1" x14ac:dyDescent="0.25">
      <c r="A25" s="538"/>
      <c r="B25" s="567"/>
      <c r="C25" s="567"/>
      <c r="D25" s="540"/>
      <c r="E25" s="567"/>
      <c r="F25" s="559"/>
      <c r="G25" s="357"/>
      <c r="H25" s="357"/>
      <c r="I25" s="357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</row>
    <row r="26" spans="1:20" ht="15" customHeight="1" x14ac:dyDescent="0.25">
      <c r="A26" s="538"/>
      <c r="B26" s="567"/>
      <c r="C26" s="567"/>
      <c r="D26" s="540"/>
      <c r="E26" s="567"/>
      <c r="F26" s="559"/>
      <c r="G26" s="357"/>
      <c r="H26" s="357"/>
      <c r="I26" s="357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</row>
    <row r="27" spans="1:20" ht="15" customHeight="1" x14ac:dyDescent="0.25">
      <c r="A27" s="580"/>
      <c r="B27" s="567"/>
      <c r="C27" s="567"/>
      <c r="D27" s="540"/>
      <c r="E27" s="567"/>
      <c r="F27" s="559"/>
      <c r="G27" s="357"/>
      <c r="H27" s="357"/>
      <c r="I27" s="357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</row>
    <row r="28" spans="1:20" ht="15" customHeight="1" x14ac:dyDescent="0.25">
      <c r="A28" s="580"/>
      <c r="B28" s="567"/>
      <c r="C28" s="278"/>
      <c r="D28" s="540"/>
      <c r="E28" s="567"/>
      <c r="F28" s="559"/>
      <c r="G28" s="357"/>
      <c r="H28" s="357"/>
      <c r="I28" s="357"/>
      <c r="J28" s="298"/>
      <c r="K28" s="298"/>
      <c r="L28" s="298"/>
      <c r="M28" s="298"/>
      <c r="N28" s="298"/>
      <c r="O28" s="298"/>
      <c r="P28" s="298"/>
      <c r="Q28" s="298"/>
      <c r="R28" s="298"/>
      <c r="S28" s="298"/>
      <c r="T28" s="298"/>
    </row>
    <row r="29" spans="1:20" ht="15" customHeight="1" x14ac:dyDescent="0.25">
      <c r="A29" s="588">
        <v>2.5</v>
      </c>
      <c r="B29" s="567"/>
      <c r="C29" s="278"/>
      <c r="D29" s="314">
        <v>22.083333333333332</v>
      </c>
      <c r="E29" s="567"/>
      <c r="F29" s="589"/>
      <c r="G29" s="357"/>
      <c r="H29" s="331"/>
      <c r="I29" s="357"/>
      <c r="J29" s="298"/>
      <c r="K29" s="298"/>
      <c r="L29" s="298"/>
      <c r="M29" s="302"/>
      <c r="N29" s="298"/>
      <c r="O29" s="298"/>
      <c r="P29" s="298"/>
      <c r="Q29" s="298"/>
      <c r="R29" s="298"/>
      <c r="S29" s="298"/>
      <c r="T29" s="298"/>
    </row>
    <row r="30" spans="1:20" ht="15" customHeight="1" x14ac:dyDescent="0.25">
      <c r="A30" s="588">
        <v>0</v>
      </c>
      <c r="B30" s="567"/>
      <c r="C30" s="278"/>
      <c r="D30" s="310">
        <v>0</v>
      </c>
      <c r="E30" s="567"/>
      <c r="F30" s="590">
        <v>22.083333333333332</v>
      </c>
      <c r="G30" s="357"/>
      <c r="H30" s="331"/>
      <c r="I30" s="357"/>
      <c r="J30" s="298"/>
      <c r="K30" s="298"/>
      <c r="L30" s="298"/>
      <c r="M30" s="302"/>
      <c r="N30" s="298"/>
      <c r="O30" s="298"/>
      <c r="P30" s="298"/>
      <c r="Q30" s="298"/>
      <c r="R30" s="298"/>
      <c r="S30" s="298"/>
      <c r="T30" s="298"/>
    </row>
    <row r="31" spans="1:20" ht="15" customHeight="1" x14ac:dyDescent="0.25">
      <c r="A31" s="591">
        <f>B48</f>
        <v>4.3416666666666659</v>
      </c>
      <c r="B31" s="567"/>
      <c r="C31" s="278"/>
      <c r="D31" s="311">
        <f>C48</f>
        <v>6.2770833333333336</v>
      </c>
      <c r="E31" s="567"/>
      <c r="F31" s="592">
        <v>0</v>
      </c>
      <c r="G31" s="357"/>
      <c r="H31" s="331"/>
      <c r="I31" s="357"/>
      <c r="J31" s="298"/>
      <c r="K31" s="298"/>
      <c r="L31" s="298"/>
      <c r="M31" s="302"/>
      <c r="N31" s="298"/>
      <c r="O31" s="298"/>
      <c r="P31" s="298"/>
      <c r="Q31" s="298"/>
      <c r="R31" s="298"/>
      <c r="S31" s="298"/>
      <c r="T31" s="298"/>
    </row>
    <row r="32" spans="1:20" ht="15" customHeight="1" x14ac:dyDescent="0.25">
      <c r="A32" s="588">
        <f>A29-A31</f>
        <v>-1.8416666666666659</v>
      </c>
      <c r="B32" s="567"/>
      <c r="C32" s="278"/>
      <c r="D32" s="310">
        <f>D29-D31</f>
        <v>15.806249999999999</v>
      </c>
      <c r="E32" s="567"/>
      <c r="F32" s="593" t="e">
        <f>C56</f>
        <v>#REF!</v>
      </c>
      <c r="G32" s="357"/>
      <c r="H32" s="331"/>
      <c r="I32" s="357"/>
      <c r="J32" s="298"/>
      <c r="K32" s="298"/>
      <c r="L32" s="298"/>
      <c r="M32" s="302"/>
      <c r="N32" s="298"/>
      <c r="O32" s="298"/>
      <c r="P32" s="298"/>
      <c r="Q32" s="298"/>
      <c r="R32" s="298"/>
      <c r="S32" s="298"/>
      <c r="T32" s="298"/>
    </row>
    <row r="33" spans="1:22" ht="15" customHeight="1" x14ac:dyDescent="0.25">
      <c r="A33" s="580"/>
      <c r="B33" s="567"/>
      <c r="C33" s="278"/>
      <c r="D33" s="540"/>
      <c r="E33" s="567"/>
      <c r="F33" s="592" t="e">
        <f>F30-F32</f>
        <v>#REF!</v>
      </c>
      <c r="G33" s="357"/>
      <c r="H33" s="357"/>
      <c r="I33" s="357"/>
      <c r="J33" s="298"/>
      <c r="K33" s="298"/>
      <c r="L33" s="298"/>
      <c r="M33" s="303"/>
      <c r="N33" s="298"/>
      <c r="O33" s="298"/>
      <c r="P33" s="298"/>
      <c r="Q33" s="298"/>
      <c r="R33" s="298"/>
      <c r="S33" s="298"/>
      <c r="T33" s="298"/>
    </row>
    <row r="34" spans="1:22" ht="15" customHeight="1" x14ac:dyDescent="0.25">
      <c r="A34" s="580"/>
      <c r="B34" s="567"/>
      <c r="C34" s="567"/>
      <c r="D34" s="540"/>
      <c r="E34" s="567"/>
      <c r="F34" s="559"/>
      <c r="G34" s="357" t="s">
        <v>170</v>
      </c>
      <c r="H34" s="357"/>
      <c r="I34" s="357"/>
      <c r="J34" s="298"/>
      <c r="K34" s="298"/>
      <c r="L34" s="298"/>
      <c r="M34" s="303"/>
      <c r="N34" s="298"/>
      <c r="O34" s="298"/>
      <c r="P34" s="298"/>
      <c r="Q34" s="298"/>
      <c r="R34" s="298"/>
      <c r="S34" s="298"/>
      <c r="T34" s="298"/>
    </row>
    <row r="35" spans="1:22" ht="15" customHeight="1" x14ac:dyDescent="0.25">
      <c r="A35" s="580"/>
      <c r="B35" s="567"/>
      <c r="C35" s="567"/>
      <c r="D35" s="540"/>
      <c r="E35" s="567"/>
      <c r="F35" s="559"/>
      <c r="G35" s="357"/>
      <c r="H35" s="357"/>
      <c r="I35" s="357"/>
      <c r="J35" s="298"/>
      <c r="K35" s="298"/>
      <c r="L35" s="298"/>
      <c r="M35" s="303"/>
      <c r="N35" s="298"/>
      <c r="O35" s="298"/>
      <c r="P35" s="298"/>
      <c r="Q35" s="298"/>
      <c r="R35" s="298"/>
      <c r="S35" s="298"/>
      <c r="T35" s="298"/>
    </row>
    <row r="36" spans="1:22" ht="15" customHeight="1" x14ac:dyDescent="0.25">
      <c r="A36" s="580"/>
      <c r="B36" s="567"/>
      <c r="C36" s="567"/>
      <c r="D36" s="540"/>
      <c r="E36" s="567"/>
      <c r="F36" s="559"/>
      <c r="G36" s="357"/>
      <c r="H36" s="357"/>
      <c r="I36" s="357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</row>
    <row r="37" spans="1:22" ht="15" customHeight="1" x14ac:dyDescent="0.25">
      <c r="A37" s="538"/>
      <c r="B37" s="567"/>
      <c r="C37" s="567"/>
      <c r="D37" s="540"/>
      <c r="E37" s="567"/>
      <c r="F37" s="559"/>
      <c r="G37" s="357"/>
      <c r="H37" s="357"/>
      <c r="I37" s="357"/>
      <c r="J37" s="298"/>
      <c r="K37" s="298"/>
      <c r="L37" s="298"/>
      <c r="M37" s="298"/>
      <c r="N37" s="298"/>
      <c r="O37" s="298"/>
      <c r="P37" s="298"/>
      <c r="Q37" s="298"/>
      <c r="R37" s="298"/>
      <c r="S37" s="298"/>
      <c r="T37" s="298"/>
    </row>
    <row r="38" spans="1:22" ht="15" customHeight="1" x14ac:dyDescent="0.25">
      <c r="A38" s="538"/>
      <c r="B38" s="567"/>
      <c r="C38" s="567"/>
      <c r="D38" s="540"/>
      <c r="E38" s="567"/>
      <c r="F38" s="559"/>
      <c r="G38" s="357"/>
      <c r="H38" s="357"/>
      <c r="I38" s="357"/>
      <c r="J38" s="298"/>
      <c r="K38" s="298"/>
      <c r="L38" s="298"/>
      <c r="M38" s="298"/>
      <c r="N38" s="298"/>
      <c r="O38" s="298"/>
      <c r="P38" s="298"/>
      <c r="Q38" s="298"/>
      <c r="R38" s="298"/>
      <c r="S38" s="298"/>
      <c r="T38" s="298"/>
    </row>
    <row r="39" spans="1:22" ht="15" customHeight="1" thickBot="1" x14ac:dyDescent="0.3">
      <c r="A39" s="569"/>
      <c r="B39" s="570"/>
      <c r="C39" s="570"/>
      <c r="D39" s="571"/>
      <c r="E39" s="570"/>
      <c r="F39" s="573"/>
      <c r="G39" s="357"/>
      <c r="H39" s="357"/>
      <c r="I39" s="357"/>
      <c r="J39" s="298"/>
      <c r="K39" s="298"/>
      <c r="L39" s="298"/>
      <c r="M39" s="298"/>
      <c r="N39" s="298"/>
      <c r="O39" s="298"/>
      <c r="P39" s="298"/>
      <c r="Q39" s="298"/>
      <c r="R39" s="298"/>
      <c r="S39" s="298"/>
      <c r="T39" s="298"/>
    </row>
    <row r="40" spans="1:22" ht="15" customHeight="1" thickTop="1" x14ac:dyDescent="0.25">
      <c r="A40" s="309"/>
      <c r="B40" s="307"/>
      <c r="C40" s="307"/>
      <c r="D40" s="307"/>
      <c r="E40" s="307"/>
      <c r="F40" s="309"/>
      <c r="G40" s="357"/>
      <c r="H40" s="357"/>
      <c r="I40" s="357"/>
      <c r="J40" s="298"/>
      <c r="K40" s="298"/>
      <c r="L40" s="298"/>
      <c r="M40" s="298"/>
      <c r="N40" s="298"/>
      <c r="O40" s="298"/>
      <c r="P40" s="298"/>
      <c r="Q40" s="298"/>
      <c r="R40" s="298"/>
      <c r="S40" s="298"/>
      <c r="T40" s="298"/>
    </row>
    <row r="41" spans="1:22" ht="15" customHeight="1" x14ac:dyDescent="0.25">
      <c r="A41" s="307"/>
      <c r="B41" s="307"/>
      <c r="C41" s="307"/>
      <c r="D41" s="307"/>
      <c r="E41" s="307"/>
      <c r="F41" s="307"/>
      <c r="G41" s="357"/>
      <c r="H41" s="357"/>
      <c r="I41" s="357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47"/>
      <c r="V41" s="247"/>
    </row>
    <row r="42" spans="1:22" s="247" customFormat="1" ht="15" customHeight="1" x14ac:dyDescent="0.25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</row>
    <row r="43" spans="1:22" s="247" customFormat="1" ht="15" customHeight="1" x14ac:dyDescent="0.25">
      <c r="A43" s="265"/>
      <c r="B43" s="208"/>
      <c r="C43" s="208"/>
      <c r="D43" s="208"/>
      <c r="E43" s="208"/>
      <c r="F43" s="208"/>
      <c r="G43" s="208"/>
      <c r="H43" s="208"/>
      <c r="I43" s="208"/>
      <c r="J43" s="305"/>
      <c r="K43" s="265"/>
      <c r="L43" s="265"/>
      <c r="M43" s="265"/>
      <c r="N43" s="265"/>
      <c r="O43" s="265"/>
      <c r="P43" s="265"/>
      <c r="Q43" s="265"/>
      <c r="R43" s="265"/>
      <c r="S43" s="265"/>
      <c r="T43" s="265"/>
    </row>
    <row r="44" spans="1:22" ht="15" customHeight="1" x14ac:dyDescent="0.25">
      <c r="B44" s="172"/>
      <c r="C44" s="172"/>
      <c r="D44" s="172"/>
      <c r="E44" s="653" t="s">
        <v>94</v>
      </c>
      <c r="F44" s="653"/>
      <c r="G44" s="172"/>
      <c r="H44" s="172"/>
      <c r="I44" s="254"/>
      <c r="J44" s="306"/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</row>
    <row r="45" spans="1:22" ht="15" customHeight="1" x14ac:dyDescent="0.25">
      <c r="B45" s="332"/>
      <c r="C45" s="172"/>
      <c r="D45" s="172"/>
      <c r="E45" s="653" t="s">
        <v>95</v>
      </c>
      <c r="F45" s="653"/>
      <c r="G45" s="172"/>
      <c r="H45" s="172"/>
      <c r="I45" s="254"/>
      <c r="J45" s="306"/>
      <c r="K45" s="247"/>
      <c r="L45" s="247"/>
      <c r="M45" s="247"/>
      <c r="N45" s="247"/>
      <c r="O45" s="247"/>
      <c r="P45" s="247"/>
      <c r="Q45" s="247"/>
      <c r="R45" s="247"/>
      <c r="S45" s="247"/>
      <c r="T45" s="247"/>
      <c r="U45" s="247"/>
      <c r="V45" s="247"/>
    </row>
    <row r="46" spans="1:22" ht="15" customHeight="1" x14ac:dyDescent="0.25">
      <c r="B46" s="214" t="s">
        <v>119</v>
      </c>
      <c r="C46" s="211" t="s">
        <v>89</v>
      </c>
      <c r="E46" s="172"/>
      <c r="H46" s="172"/>
      <c r="I46" s="254"/>
      <c r="J46" s="306"/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</row>
    <row r="47" spans="1:22" ht="15" customHeight="1" x14ac:dyDescent="0.25">
      <c r="A47" s="211"/>
      <c r="B47" s="172"/>
      <c r="C47" s="172"/>
      <c r="E47" s="172"/>
      <c r="H47" s="172"/>
      <c r="I47" s="254"/>
      <c r="J47" s="306"/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7"/>
      <c r="V47" s="247"/>
    </row>
    <row r="48" spans="1:22" ht="15" customHeight="1" x14ac:dyDescent="0.25">
      <c r="A48" s="215" t="s">
        <v>93</v>
      </c>
      <c r="B48" s="212">
        <f>Février_2020!AI5</f>
        <v>4.3416666666666659</v>
      </c>
      <c r="C48" s="651">
        <f>Février_2020!AX5</f>
        <v>6.2770833333333336</v>
      </c>
      <c r="D48" s="651"/>
      <c r="E48" s="651"/>
      <c r="H48" s="172"/>
      <c r="I48" s="172"/>
      <c r="J48" s="210"/>
    </row>
    <row r="49" spans="1:10" ht="15" customHeight="1" x14ac:dyDescent="0.25">
      <c r="A49" s="215"/>
      <c r="B49" s="212" t="s">
        <v>173</v>
      </c>
      <c r="C49" s="615"/>
      <c r="E49" s="210"/>
      <c r="H49" s="172"/>
      <c r="I49" s="172"/>
      <c r="J49" s="172"/>
    </row>
    <row r="50" spans="1:10" ht="15" customHeight="1" x14ac:dyDescent="0.25">
      <c r="A50" s="211" t="s">
        <v>7</v>
      </c>
      <c r="B50" s="172"/>
      <c r="C50" s="209">
        <f ca="1">COUNTIF(INDIRECT($A$1&amp;"!$AX11:$AX71"),"&gt;4:00")</f>
        <v>21</v>
      </c>
      <c r="E50" s="210"/>
      <c r="H50" s="172"/>
      <c r="I50" s="172"/>
      <c r="J50" s="172"/>
    </row>
    <row r="51" spans="1:10" ht="15" customHeight="1" x14ac:dyDescent="0.25">
      <c r="A51" s="211" t="s">
        <v>6</v>
      </c>
      <c r="C51" s="332">
        <f>Février_2020!BG69</f>
        <v>8</v>
      </c>
      <c r="E51" s="210"/>
      <c r="G51" s="300">
        <v>31</v>
      </c>
      <c r="H51" s="172"/>
      <c r="I51" s="172"/>
      <c r="J51" s="172"/>
    </row>
    <row r="52" spans="1:10" ht="15" customHeight="1" x14ac:dyDescent="0.25">
      <c r="E52" s="210"/>
      <c r="G52" s="300">
        <v>0</v>
      </c>
      <c r="H52" s="172"/>
      <c r="I52" s="172"/>
      <c r="J52" s="210"/>
    </row>
    <row r="53" spans="1:10" ht="15" customHeight="1" x14ac:dyDescent="0.25">
      <c r="A53" s="213" t="s">
        <v>116</v>
      </c>
      <c r="E53" s="210"/>
      <c r="G53" s="301" t="e">
        <f>C59</f>
        <v>#REF!</v>
      </c>
      <c r="H53" s="172"/>
      <c r="I53" s="172"/>
      <c r="J53" s="172"/>
    </row>
    <row r="54" spans="1:10" ht="15" customHeight="1" x14ac:dyDescent="0.25">
      <c r="E54" s="210"/>
      <c r="G54" s="300" t="e">
        <f>G51-G52-G53</f>
        <v>#REF!</v>
      </c>
      <c r="H54" s="172"/>
      <c r="I54" s="172"/>
      <c r="J54" s="172"/>
    </row>
    <row r="55" spans="1:10" ht="15" customHeight="1" x14ac:dyDescent="0.25">
      <c r="A55" s="215" t="s">
        <v>4</v>
      </c>
      <c r="D55" s="172"/>
      <c r="E55" s="172"/>
      <c r="H55" s="172"/>
      <c r="I55" s="172"/>
      <c r="J55" s="172"/>
    </row>
    <row r="56" spans="1:10" ht="15" customHeight="1" x14ac:dyDescent="0.25">
      <c r="A56" s="215" t="s">
        <v>96</v>
      </c>
      <c r="B56" s="330"/>
      <c r="C56" s="621" t="e">
        <f>Février_2020!#REF!</f>
        <v>#REF!</v>
      </c>
      <c r="D56" s="620"/>
      <c r="E56" s="620"/>
      <c r="H56" s="172"/>
      <c r="I56" s="172"/>
      <c r="J56" s="172"/>
    </row>
    <row r="57" spans="1:10" s="496" customFormat="1" ht="15" customHeight="1" x14ac:dyDescent="0.25">
      <c r="A57" s="213" t="s">
        <v>91</v>
      </c>
      <c r="B57" s="332"/>
      <c r="C57" s="216" t="e">
        <f>SUM(#REF!)</f>
        <v>#REF!</v>
      </c>
      <c r="D57" s="615"/>
      <c r="E57" s="615"/>
      <c r="H57" s="332"/>
      <c r="I57" s="332"/>
      <c r="J57" s="332"/>
    </row>
    <row r="58" spans="1:10" ht="15" customHeight="1" x14ac:dyDescent="0.25">
      <c r="A58" s="215" t="s">
        <v>92</v>
      </c>
      <c r="B58" s="330"/>
      <c r="C58" s="217" t="e">
        <f>SUM(#REF!)</f>
        <v>#REF!</v>
      </c>
      <c r="D58" s="172"/>
      <c r="E58" s="172"/>
      <c r="H58" s="172"/>
      <c r="I58" s="172"/>
      <c r="J58" s="172"/>
    </row>
    <row r="59" spans="1:10" ht="15" customHeight="1" x14ac:dyDescent="0.25">
      <c r="A59" s="211" t="s">
        <v>90</v>
      </c>
      <c r="B59" s="332"/>
      <c r="C59" s="216" t="e">
        <f>SUM(#REF!)</f>
        <v>#REF!</v>
      </c>
      <c r="H59" s="172"/>
      <c r="I59" s="172"/>
      <c r="J59" s="172"/>
    </row>
    <row r="60" spans="1:10" ht="15" customHeight="1" x14ac:dyDescent="0.25">
      <c r="E60" s="172"/>
      <c r="H60" s="172"/>
      <c r="I60" s="172"/>
      <c r="J60" s="172"/>
    </row>
    <row r="61" spans="1:10" ht="15" customHeight="1" x14ac:dyDescent="0.25">
      <c r="H61" s="172"/>
      <c r="I61" s="172"/>
      <c r="J61" s="172"/>
    </row>
    <row r="62" spans="1:10" ht="15" customHeight="1" x14ac:dyDescent="0.25">
      <c r="H62" s="172"/>
      <c r="I62" s="172"/>
      <c r="J62" s="172"/>
    </row>
    <row r="63" spans="1:10" x14ac:dyDescent="0.25">
      <c r="D63" s="413"/>
      <c r="E63" s="413"/>
      <c r="H63" s="172"/>
      <c r="I63" s="172"/>
      <c r="J63" s="172"/>
    </row>
    <row r="64" spans="1:10" x14ac:dyDescent="0.25">
      <c r="D64" s="621"/>
      <c r="E64" s="621"/>
    </row>
    <row r="65" spans="4:5" x14ac:dyDescent="0.25">
      <c r="D65" s="332"/>
      <c r="E65" s="332"/>
    </row>
  </sheetData>
  <mergeCells count="4">
    <mergeCell ref="C48:E48"/>
    <mergeCell ref="B21:E21"/>
    <mergeCell ref="E44:F44"/>
    <mergeCell ref="E45:F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C000"/>
  </sheetPr>
  <dimension ref="A1:V61"/>
  <sheetViews>
    <sheetView showGridLines="0" workbookViewId="0">
      <selection activeCell="C1" sqref="C1:O29"/>
    </sheetView>
  </sheetViews>
  <sheetFormatPr baseColWidth="10" defaultRowHeight="15" x14ac:dyDescent="0.25"/>
  <cols>
    <col min="1" max="1" width="10.5703125" customWidth="1"/>
    <col min="2" max="2" width="1.85546875" customWidth="1"/>
    <col min="3" max="13" width="10.5703125" customWidth="1"/>
    <col min="14" max="14" width="10.5703125" style="246" customWidth="1"/>
    <col min="15" max="15" width="9.140625" customWidth="1"/>
    <col min="16" max="16" width="10.5703125" style="331" customWidth="1"/>
    <col min="17" max="17" width="3.42578125" style="331" customWidth="1"/>
    <col min="21" max="30" width="11.42578125" customWidth="1"/>
  </cols>
  <sheetData>
    <row r="1" spans="1:22" x14ac:dyDescent="0.25">
      <c r="A1" s="328" t="str">
        <f>Février_2020!C5</f>
        <v>Février_2020</v>
      </c>
      <c r="B1" s="246"/>
      <c r="C1" s="294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294"/>
      <c r="Q1" s="294"/>
    </row>
    <row r="2" spans="1:22" x14ac:dyDescent="0.25">
      <c r="B2" s="246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22" x14ac:dyDescent="0.25">
      <c r="B3" s="246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</row>
    <row r="4" spans="1:22" x14ac:dyDescent="0.25">
      <c r="B4" s="246"/>
      <c r="C4" s="331"/>
      <c r="D4" s="331"/>
      <c r="E4" s="331"/>
      <c r="F4" s="331"/>
      <c r="G4" s="331"/>
      <c r="H4" s="331"/>
      <c r="I4" s="331"/>
      <c r="J4" s="331"/>
      <c r="K4" s="331"/>
      <c r="L4" s="331"/>
      <c r="M4" s="331"/>
      <c r="N4" s="331"/>
      <c r="O4" s="331"/>
    </row>
    <row r="5" spans="1:22" x14ac:dyDescent="0.25">
      <c r="B5" s="246"/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</row>
    <row r="6" spans="1:22" x14ac:dyDescent="0.25">
      <c r="B6" s="246"/>
      <c r="C6" s="331"/>
      <c r="D6" s="331"/>
      <c r="E6" s="331"/>
      <c r="F6" s="331"/>
      <c r="G6" s="331"/>
      <c r="H6" s="331"/>
      <c r="I6" s="331"/>
      <c r="J6" s="331"/>
      <c r="K6" s="331"/>
      <c r="L6" s="331"/>
      <c r="M6" s="331"/>
      <c r="N6" s="331"/>
      <c r="O6" s="331"/>
      <c r="R6" s="465">
        <f ca="1">IF(INDIRECT($A$1&amp;"!$J"&amp; 9+ 2*(ROWS(O$6:$S6)))="",NA(),INDIRECT($A$1&amp;"!$J"&amp; 9+ 2*(ROWS(O$6:$S6))))</f>
        <v>11.7</v>
      </c>
      <c r="S6" s="292">
        <f ca="1">IF(INDIRECT($A$1&amp;"!$N"&amp; 9+ 2*(ROWS(R$6:$S6)))="",NA(),INDIRECT($A$1&amp;"!$N"&amp; 9+ 2*(ROWS(R$6:$S6))))</f>
        <v>13.6</v>
      </c>
      <c r="T6" s="249" t="s">
        <v>39</v>
      </c>
      <c r="V6" s="496"/>
    </row>
    <row r="7" spans="1:22" x14ac:dyDescent="0.25">
      <c r="B7" s="246"/>
      <c r="C7" s="331"/>
      <c r="D7" s="331"/>
      <c r="E7" s="331"/>
      <c r="F7" s="331"/>
      <c r="G7" s="331"/>
      <c r="H7" s="331"/>
      <c r="I7" s="331"/>
      <c r="J7" s="331"/>
      <c r="K7" s="331"/>
      <c r="L7" s="331"/>
      <c r="M7" s="331"/>
      <c r="N7" s="331"/>
      <c r="O7" s="331"/>
      <c r="R7" s="465">
        <f ca="1">IF(INDIRECT($A$1&amp;"!$J"&amp; 9+ 2*(ROWS(O$6:$S7)))="",NA(),INDIRECT($A$1&amp;"!$J"&amp; 9+ 2*(ROWS(O$6:$S7))))</f>
        <v>11.9</v>
      </c>
      <c r="S7" s="292">
        <f ca="1">IF(INDIRECT($A$1&amp;"!$N"&amp; 9+ 2*(ROWS(R$6:$S7)))="",NA(),INDIRECT($A$1&amp;"!$N"&amp; 9+ 2*(ROWS(R$6:$S7))))</f>
        <v>13.3</v>
      </c>
      <c r="T7" s="249" t="s">
        <v>40</v>
      </c>
      <c r="V7" s="496"/>
    </row>
    <row r="8" spans="1:22" x14ac:dyDescent="0.25">
      <c r="B8" s="246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R8" s="465">
        <f ca="1">IF(INDIRECT($A$1&amp;"!$J"&amp; 9+ 2*(ROWS(O$6:$S8)))="",NA(),INDIRECT($A$1&amp;"!$J"&amp; 9+ 2*(ROWS(O$6:$S8))))</f>
        <v>11.2</v>
      </c>
      <c r="S8" s="292">
        <f ca="1">IF(INDIRECT($A$1&amp;"!$N"&amp; 9+ 2*(ROWS(R$6:$S8)))="",NA(),INDIRECT($A$1&amp;"!$N"&amp; 9+ 2*(ROWS(R$6:$S8))))</f>
        <v>15.6</v>
      </c>
      <c r="T8" s="249" t="s">
        <v>41</v>
      </c>
    </row>
    <row r="9" spans="1:22" x14ac:dyDescent="0.25">
      <c r="B9" s="246"/>
      <c r="C9" s="331"/>
      <c r="D9" s="331"/>
      <c r="E9" s="331"/>
      <c r="F9" s="331"/>
      <c r="G9" s="331"/>
      <c r="H9" s="331"/>
      <c r="I9" s="331"/>
      <c r="J9" s="331"/>
      <c r="K9" s="331"/>
      <c r="L9" s="331"/>
      <c r="M9" s="331"/>
      <c r="N9" s="331"/>
      <c r="O9" s="331"/>
      <c r="R9" s="465">
        <f ca="1">IF(INDIRECT($A$1&amp;"!$J"&amp; 9+ 2*(ROWS(O$6:$S9)))="",NA(),INDIRECT($A$1&amp;"!$J"&amp; 9+ 2*(ROWS(O$6:$S9))))</f>
        <v>6.2</v>
      </c>
      <c r="S9" s="292">
        <f ca="1">IF(INDIRECT($A$1&amp;"!$N"&amp; 9+ 2*(ROWS(R$6:$S9)))="",NA(),INDIRECT($A$1&amp;"!$N"&amp; 9+ 2*(ROWS(R$6:$S9))))</f>
        <v>12</v>
      </c>
      <c r="T9" s="249" t="s">
        <v>42</v>
      </c>
    </row>
    <row r="10" spans="1:22" x14ac:dyDescent="0.25">
      <c r="B10" s="246"/>
      <c r="C10" s="331"/>
      <c r="D10" s="331"/>
      <c r="E10" s="331"/>
      <c r="F10" s="331"/>
      <c r="G10" s="331"/>
      <c r="H10" s="331"/>
      <c r="I10" s="331"/>
      <c r="J10" s="331"/>
      <c r="K10" s="331"/>
      <c r="L10" s="331"/>
      <c r="M10" s="331"/>
      <c r="N10" s="331"/>
      <c r="O10" s="331"/>
      <c r="R10" s="465">
        <f ca="1">IF(INDIRECT($A$1&amp;"!$J"&amp; 9+ 2*(ROWS(O$6:$S10)))="",NA(),INDIRECT($A$1&amp;"!$J"&amp; 9+ 2*(ROWS(O$6:$S10))))</f>
        <v>4.5999999999999996</v>
      </c>
      <c r="S10" s="292">
        <f ca="1">IF(INDIRECT($A$1&amp;"!$N"&amp; 9+ 2*(ROWS(R$6:$S10)))="",NA(),INDIRECT($A$1&amp;"!$N"&amp; 9+ 2*(ROWS(R$6:$S10))))</f>
        <v>12</v>
      </c>
      <c r="T10" s="249" t="s">
        <v>43</v>
      </c>
    </row>
    <row r="11" spans="1:22" x14ac:dyDescent="0.25">
      <c r="B11" s="246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R11" s="465">
        <f ca="1">IF(INDIRECT($A$1&amp;"!$J"&amp; 9+ 2*(ROWS(O$6:$S11)))="",NA(),INDIRECT($A$1&amp;"!$J"&amp; 9+ 2*(ROWS(O$6:$S11))))</f>
        <v>1.6</v>
      </c>
      <c r="S11" s="292">
        <f ca="1">IF(INDIRECT($A$1&amp;"!$N"&amp; 9+ 2*(ROWS(R$6:$S11)))="",NA(),INDIRECT($A$1&amp;"!$N"&amp; 9+ 2*(ROWS(R$6:$S11))))</f>
        <v>11.1</v>
      </c>
      <c r="T11" s="249" t="s">
        <v>44</v>
      </c>
    </row>
    <row r="12" spans="1:22" x14ac:dyDescent="0.25">
      <c r="B12" s="246"/>
      <c r="C12" s="331"/>
      <c r="D12" s="331"/>
      <c r="E12" s="331"/>
      <c r="F12" s="331"/>
      <c r="G12" s="331"/>
      <c r="H12" s="331"/>
      <c r="I12" s="331"/>
      <c r="J12" s="331"/>
      <c r="K12" s="331"/>
      <c r="L12" s="331"/>
      <c r="M12" s="331"/>
      <c r="N12" s="331"/>
      <c r="O12" s="331"/>
      <c r="R12" s="465">
        <f ca="1">IF(INDIRECT($A$1&amp;"!$J"&amp; 9+ 2*(ROWS(O$6:$S12)))="",NA(),INDIRECT($A$1&amp;"!$J"&amp; 9+ 2*(ROWS(O$6:$S12))))</f>
        <v>2.4</v>
      </c>
      <c r="S12" s="292">
        <f ca="1">IF(INDIRECT($A$1&amp;"!$N"&amp; 9+ 2*(ROWS(R$6:$S12)))="",NA(),INDIRECT($A$1&amp;"!$N"&amp; 9+ 2*(ROWS(R$6:$S12))))</f>
        <v>12.5</v>
      </c>
      <c r="T12" s="249" t="s">
        <v>45</v>
      </c>
    </row>
    <row r="13" spans="1:22" x14ac:dyDescent="0.25">
      <c r="B13" s="246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1"/>
      <c r="O13" s="331"/>
      <c r="R13" s="465">
        <f ca="1">IF(INDIRECT($A$1&amp;"!$J"&amp; 9+ 2*(ROWS(O$6:$S13)))="",NA(),INDIRECT($A$1&amp;"!$J"&amp; 9+ 2*(ROWS(O$6:$S13))))</f>
        <v>6.6</v>
      </c>
      <c r="S13" s="292">
        <f ca="1">IF(INDIRECT($A$1&amp;"!$N"&amp; 9+ 2*(ROWS(R$6:$S13)))="",NA(),INDIRECT($A$1&amp;"!$N"&amp; 9+ 2*(ROWS(R$6:$S13))))</f>
        <v>11.3</v>
      </c>
      <c r="T13" s="249" t="s">
        <v>46</v>
      </c>
    </row>
    <row r="14" spans="1:22" x14ac:dyDescent="0.25">
      <c r="B14" s="246"/>
      <c r="C14" s="331"/>
      <c r="D14" s="331"/>
      <c r="E14" s="331"/>
      <c r="F14" s="331"/>
      <c r="G14" s="331"/>
      <c r="H14" s="331"/>
      <c r="I14" s="331"/>
      <c r="J14" s="331"/>
      <c r="K14" s="331"/>
      <c r="L14" s="331"/>
      <c r="M14" s="331"/>
      <c r="N14" s="331"/>
      <c r="O14" s="331"/>
      <c r="R14" s="465">
        <f ca="1">IF(INDIRECT($A$1&amp;"!$J"&amp; 9+ 2*(ROWS(O$6:$S14)))="",NA(),INDIRECT($A$1&amp;"!$J"&amp; 9+ 2*(ROWS(O$6:$S14))))</f>
        <v>9.1</v>
      </c>
      <c r="S14" s="292">
        <f ca="1">IF(INDIRECT($A$1&amp;"!$N"&amp; 9+ 2*(ROWS(R$6:$S14)))="",NA(),INDIRECT($A$1&amp;"!$N"&amp; 9+ 2*(ROWS(R$6:$S14))))</f>
        <v>13.9</v>
      </c>
      <c r="T14" s="249" t="s">
        <v>47</v>
      </c>
    </row>
    <row r="15" spans="1:22" x14ac:dyDescent="0.25">
      <c r="B15" s="246"/>
      <c r="C15" s="331"/>
      <c r="D15" s="331"/>
      <c r="E15" s="331"/>
      <c r="F15" s="331"/>
      <c r="G15" s="331"/>
      <c r="H15" s="331"/>
      <c r="I15" s="331"/>
      <c r="J15" s="331"/>
      <c r="K15" s="331"/>
      <c r="L15" s="331"/>
      <c r="M15" s="331"/>
      <c r="N15" s="331"/>
      <c r="O15" s="331"/>
      <c r="R15" s="465">
        <f ca="1">IF(INDIRECT($A$1&amp;"!$J"&amp; 9+ 2*(ROWS(O$6:$S15)))="",NA(),INDIRECT($A$1&amp;"!$J"&amp; 9+ 2*(ROWS(O$6:$S15))))</f>
        <v>10.7</v>
      </c>
      <c r="S15" s="292">
        <f ca="1">IF(INDIRECT($A$1&amp;"!$N"&amp; 9+ 2*(ROWS(R$6:$S15)))="",NA(),INDIRECT($A$1&amp;"!$N"&amp; 9+ 2*(ROWS(R$6:$S15))))</f>
        <v>13.8</v>
      </c>
      <c r="T15" s="249" t="s">
        <v>48</v>
      </c>
    </row>
    <row r="16" spans="1:22" x14ac:dyDescent="0.25">
      <c r="B16" s="246"/>
      <c r="C16" s="331"/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331"/>
      <c r="R16" s="465">
        <f ca="1">IF(INDIRECT($A$1&amp;"!$J"&amp; 9+ 2*(ROWS(O$6:$S16)))="",NA(),INDIRECT($A$1&amp;"!$J"&amp; 9+ 2*(ROWS(O$6:$S16))))</f>
        <v>5.8</v>
      </c>
      <c r="S16" s="292">
        <f ca="1">IF(INDIRECT($A$1&amp;"!$N"&amp; 9+ 2*(ROWS(R$6:$S16)))="",NA(),INDIRECT($A$1&amp;"!$N"&amp; 9+ 2*(ROWS(R$6:$S16))))</f>
        <v>12.4</v>
      </c>
      <c r="T16" s="249" t="s">
        <v>49</v>
      </c>
    </row>
    <row r="17" spans="2:20" x14ac:dyDescent="0.25">
      <c r="B17" s="246"/>
      <c r="C17" s="331"/>
      <c r="D17" s="331"/>
      <c r="E17" s="331"/>
      <c r="F17" s="331"/>
      <c r="G17" s="331"/>
      <c r="H17" s="331"/>
      <c r="I17" s="331"/>
      <c r="J17" s="331"/>
      <c r="K17" s="331"/>
      <c r="L17" s="331"/>
      <c r="M17" s="331"/>
      <c r="N17" s="331"/>
      <c r="O17" s="331"/>
      <c r="R17" s="465">
        <f ca="1">IF(INDIRECT($A$1&amp;"!$J"&amp; 9+ 2*(ROWS(O$6:$S17)))="",NA(),INDIRECT($A$1&amp;"!$J"&amp; 9+ 2*(ROWS(O$6:$S17))))</f>
        <v>5.0999999999999996</v>
      </c>
      <c r="S17" s="292">
        <f ca="1">IF(INDIRECT($A$1&amp;"!$N"&amp; 9+ 2*(ROWS(R$6:$S17)))="",NA(),INDIRECT($A$1&amp;"!$N"&amp; 9+ 2*(ROWS(R$6:$S17))))</f>
        <v>13.2</v>
      </c>
      <c r="T17" s="249" t="s">
        <v>50</v>
      </c>
    </row>
    <row r="18" spans="2:20" x14ac:dyDescent="0.25">
      <c r="B18" s="246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1"/>
      <c r="N18" s="331"/>
      <c r="O18" s="331"/>
      <c r="R18" s="465">
        <f ca="1">IF(INDIRECT($A$1&amp;"!$J"&amp; 9+ 2*(ROWS(O$6:$S18)))="",NA(),INDIRECT($A$1&amp;"!$J"&amp; 9+ 2*(ROWS(O$6:$S18))))</f>
        <v>9.3000000000000007</v>
      </c>
      <c r="S18" s="292">
        <f ca="1">IF(INDIRECT($A$1&amp;"!$N"&amp; 9+ 2*(ROWS(R$6:$S18)))="",NA(),INDIRECT($A$1&amp;"!$N"&amp; 9+ 2*(ROWS(R$6:$S18))))</f>
        <v>13.1</v>
      </c>
      <c r="T18" s="249" t="s">
        <v>51</v>
      </c>
    </row>
    <row r="19" spans="2:20" s="331" customFormat="1" x14ac:dyDescent="0.25">
      <c r="R19" s="498">
        <f ca="1">IF(INDIRECT($A$1&amp;"!$J"&amp; 9+ 2*(ROWS(O$6:$S19)))="",NA(),INDIRECT($A$1&amp;"!$J"&amp; 9+ 2*(ROWS(O$6:$S19))))</f>
        <v>8.9</v>
      </c>
      <c r="S19" s="499">
        <f ca="1">IF(INDIRECT($A$1&amp;"!$N"&amp; 9+ 2*(ROWS(R$6:$S19)))="",NA(),INDIRECT($A$1&amp;"!$N"&amp; 9+ 2*(ROWS(R$6:$S19))))</f>
        <v>14.8</v>
      </c>
      <c r="T19" s="409" t="s">
        <v>52</v>
      </c>
    </row>
    <row r="20" spans="2:20" s="331" customFormat="1" x14ac:dyDescent="0.25">
      <c r="R20" s="498">
        <f ca="1">IF(INDIRECT($A$1&amp;"!$J"&amp; 9+ 2*(ROWS(O$6:$S20)))="",NA(),INDIRECT($A$1&amp;"!$J"&amp; 9+ 2*(ROWS(O$6:$S20))))</f>
        <v>9.1999999999999993</v>
      </c>
      <c r="S20" s="499">
        <f ca="1">IF(INDIRECT($A$1&amp;"!$N"&amp; 9+ 2*(ROWS(R$6:$S20)))="",NA(),INDIRECT($A$1&amp;"!$N"&amp; 9+ 2*(ROWS(R$6:$S20))))</f>
        <v>13.1</v>
      </c>
      <c r="T20" s="409" t="s">
        <v>53</v>
      </c>
    </row>
    <row r="21" spans="2:20" s="331" customFormat="1" x14ac:dyDescent="0.25">
      <c r="R21" s="498">
        <f ca="1">IF(INDIRECT($A$1&amp;"!$J"&amp; 9+ 2*(ROWS(O$6:$S21)))="",NA(),INDIRECT($A$1&amp;"!$J"&amp; 9+ 2*(ROWS(O$6:$S21))))</f>
        <v>9.9</v>
      </c>
      <c r="S21" s="499">
        <f ca="1">IF(INDIRECT($A$1&amp;"!$N"&amp; 9+ 2*(ROWS(R$6:$S21)))="",NA(),INDIRECT($A$1&amp;"!$N"&amp; 9+ 2*(ROWS(R$6:$S21))))</f>
        <v>15.7</v>
      </c>
      <c r="T21" s="409" t="s">
        <v>54</v>
      </c>
    </row>
    <row r="22" spans="2:20" s="331" customFormat="1" x14ac:dyDescent="0.25">
      <c r="R22" s="498">
        <f ca="1">IF(INDIRECT($A$1&amp;"!$J"&amp; 9+ 2*(ROWS(O$6:$S22)))="",NA(),INDIRECT($A$1&amp;"!$J"&amp; 9+ 2*(ROWS(O$6:$S22))))</f>
        <v>8.1</v>
      </c>
      <c r="S22" s="499">
        <f ca="1">IF(INDIRECT($A$1&amp;"!$N"&amp; 9+ 2*(ROWS(R$6:$S22)))="",NA(),INDIRECT($A$1&amp;"!$N"&amp; 9+ 2*(ROWS(R$6:$S22))))</f>
        <v>13.5</v>
      </c>
      <c r="T22" s="409" t="s">
        <v>55</v>
      </c>
    </row>
    <row r="23" spans="2:20" s="331" customFormat="1" x14ac:dyDescent="0.25">
      <c r="R23" s="498">
        <f ca="1">IF(INDIRECT($A$1&amp;"!$J"&amp; 9+ 2*(ROWS(O$6:$S23)))="",NA(),INDIRECT($A$1&amp;"!$J"&amp; 9+ 2*(ROWS(O$6:$S23))))</f>
        <v>6.6</v>
      </c>
      <c r="S23" s="499">
        <f ca="1">IF(INDIRECT($A$1&amp;"!$N"&amp; 9+ 2*(ROWS(R$6:$S23)))="",NA(),INDIRECT($A$1&amp;"!$N"&amp; 9+ 2*(ROWS(R$6:$S23))))</f>
        <v>12.8</v>
      </c>
      <c r="T23" s="409" t="s">
        <v>56</v>
      </c>
    </row>
    <row r="24" spans="2:20" s="331" customFormat="1" x14ac:dyDescent="0.25">
      <c r="R24" s="498">
        <f ca="1">IF(INDIRECT($A$1&amp;"!$J"&amp; 9+ 2*(ROWS(O$6:$S24)))="",NA(),INDIRECT($A$1&amp;"!$J"&amp; 9+ 2*(ROWS(O$6:$S24))))</f>
        <v>9.1999999999999993</v>
      </c>
      <c r="S24" s="499">
        <f ca="1">IF(INDIRECT($A$1&amp;"!$N"&amp; 9+ 2*(ROWS(R$6:$S24)))="",NA(),INDIRECT($A$1&amp;"!$N"&amp; 9+ 2*(ROWS(R$6:$S24))))</f>
        <v>13.3</v>
      </c>
      <c r="T24" s="409" t="s">
        <v>57</v>
      </c>
    </row>
    <row r="25" spans="2:20" s="331" customFormat="1" x14ac:dyDescent="0.25">
      <c r="R25" s="498">
        <f ca="1">IF(INDIRECT($A$1&amp;"!$J"&amp; 9+ 2*(ROWS(O$6:$S25)))="",NA(),INDIRECT($A$1&amp;"!$J"&amp; 9+ 2*(ROWS(O$6:$S25))))</f>
        <v>5.6</v>
      </c>
      <c r="S25" s="499">
        <f ca="1">IF(INDIRECT($A$1&amp;"!$N"&amp; 9+ 2*(ROWS(R$6:$S25)))="",NA(),INDIRECT($A$1&amp;"!$N"&amp; 9+ 2*(ROWS(R$6:$S25))))</f>
        <v>13.3</v>
      </c>
      <c r="T25" s="409" t="s">
        <v>58</v>
      </c>
    </row>
    <row r="26" spans="2:20" s="331" customFormat="1" x14ac:dyDescent="0.25">
      <c r="R26" s="498">
        <f ca="1">IF(INDIRECT($A$1&amp;"!$J"&amp; 9+ 2*(ROWS(O$6:$S26)))="",NA(),INDIRECT($A$1&amp;"!$J"&amp; 9+ 2*(ROWS(O$6:$S26))))</f>
        <v>1.1000000000000001</v>
      </c>
      <c r="S26" s="499">
        <f ca="1">IF(INDIRECT($A$1&amp;"!$N"&amp; 9+ 2*(ROWS(R$6:$S26)))="",NA(),INDIRECT($A$1&amp;"!$N"&amp; 9+ 2*(ROWS(R$6:$S26))))</f>
        <v>12.4</v>
      </c>
      <c r="T26" s="409" t="s">
        <v>59</v>
      </c>
    </row>
    <row r="27" spans="2:20" s="331" customFormat="1" x14ac:dyDescent="0.25">
      <c r="R27" s="498">
        <f ca="1">IF(INDIRECT($A$1&amp;"!$J"&amp; 9+ 2*(ROWS(O$6:$S27)))="",NA(),INDIRECT($A$1&amp;"!$J"&amp; 9+ 2*(ROWS(O$6:$S27))))</f>
        <v>2.9</v>
      </c>
      <c r="S27" s="499">
        <f ca="1">IF(INDIRECT($A$1&amp;"!$N"&amp; 9+ 2*(ROWS(R$6:$S27)))="",NA(),INDIRECT($A$1&amp;"!$N"&amp; 9+ 2*(ROWS(R$6:$S27))))</f>
        <v>13.9</v>
      </c>
      <c r="T27" s="409" t="s">
        <v>60</v>
      </c>
    </row>
    <row r="28" spans="2:20" s="331" customFormat="1" x14ac:dyDescent="0.25">
      <c r="R28" s="498">
        <f ca="1">IF(INDIRECT($A$1&amp;"!$J"&amp; 9+ 2*(ROWS(O$6:$S28)))="",NA(),INDIRECT($A$1&amp;"!$J"&amp; 9+ 2*(ROWS(O$6:$S28))))</f>
        <v>10.6</v>
      </c>
      <c r="S28" s="499">
        <f ca="1">IF(INDIRECT($A$1&amp;"!$N"&amp; 9+ 2*(ROWS(R$6:$S28)))="",NA(),INDIRECT($A$1&amp;"!$N"&amp; 9+ 2*(ROWS(R$6:$S28))))</f>
        <v>12</v>
      </c>
      <c r="T28" s="409" t="s">
        <v>61</v>
      </c>
    </row>
    <row r="29" spans="2:20" s="331" customFormat="1" x14ac:dyDescent="0.25">
      <c r="R29" s="498">
        <f ca="1">IF(INDIRECT($A$1&amp;"!$J"&amp; 9+ 2*(ROWS(O$6:$S29)))="",NA(),INDIRECT($A$1&amp;"!$J"&amp; 9+ 2*(ROWS(O$6:$S29))))</f>
        <v>9.6</v>
      </c>
      <c r="S29" s="499">
        <f ca="1">IF(INDIRECT($A$1&amp;"!$N"&amp; 9+ 2*(ROWS(R$6:$S29)))="",NA(),INDIRECT($A$1&amp;"!$N"&amp; 9+ 2*(ROWS(R$6:$S29))))</f>
        <v>11.5</v>
      </c>
      <c r="T29" s="409" t="s">
        <v>62</v>
      </c>
    </row>
    <row r="30" spans="2:20" s="331" customFormat="1" x14ac:dyDescent="0.25">
      <c r="R30" s="498">
        <f ca="1">IF(INDIRECT($A$1&amp;"!$J"&amp; 9+ 2*(ROWS(O$6:$S30)))="",NA(),INDIRECT($A$1&amp;"!$J"&amp; 9+ 2*(ROWS(O$6:$S30))))</f>
        <v>7.4</v>
      </c>
      <c r="S30" s="499">
        <f ca="1">IF(INDIRECT($A$1&amp;"!$N"&amp; 9+ 2*(ROWS(R$6:$S30)))="",NA(),INDIRECT($A$1&amp;"!$N"&amp; 9+ 2*(ROWS(R$6:$S30))))</f>
        <v>12.7</v>
      </c>
      <c r="T30" s="409" t="s">
        <v>63</v>
      </c>
    </row>
    <row r="31" spans="2:20" s="331" customFormat="1" x14ac:dyDescent="0.25">
      <c r="R31" s="498">
        <f ca="1">IF(INDIRECT($A$1&amp;"!$J"&amp; 9+ 2*(ROWS(O$6:$S31)))="",NA(),INDIRECT($A$1&amp;"!$J"&amp; 9+ 2*(ROWS(O$6:$S31))))</f>
        <v>4.3</v>
      </c>
      <c r="S31" s="499">
        <f ca="1">IF(INDIRECT($A$1&amp;"!$N"&amp; 9+ 2*(ROWS(R$6:$S31)))="",NA(),INDIRECT($A$1&amp;"!$N"&amp; 9+ 2*(ROWS(R$6:$S31))))</f>
        <v>10.6</v>
      </c>
      <c r="T31" s="409" t="s">
        <v>64</v>
      </c>
    </row>
    <row r="32" spans="2:20" s="331" customFormat="1" x14ac:dyDescent="0.25">
      <c r="R32" s="498">
        <f ca="1">IF(INDIRECT($A$1&amp;"!$J"&amp; 9+ 2*(ROWS(O$6:$S32)))="",NA(),INDIRECT($A$1&amp;"!$J"&amp; 9+ 2*(ROWS(O$6:$S32))))</f>
        <v>5.7</v>
      </c>
      <c r="S32" s="499">
        <f ca="1">IF(INDIRECT($A$1&amp;"!$N"&amp; 9+ 2*(ROWS(R$6:$S32)))="",NA(),INDIRECT($A$1&amp;"!$N"&amp; 9+ 2*(ROWS(R$6:$S32))))</f>
        <v>12.9</v>
      </c>
      <c r="T32" s="409" t="s">
        <v>65</v>
      </c>
    </row>
    <row r="33" spans="3:20" s="331" customFormat="1" x14ac:dyDescent="0.25">
      <c r="R33" s="498">
        <f ca="1">IF(INDIRECT($A$1&amp;"!$J"&amp; 9+ 2*(ROWS(O$6:$S33)))="",NA(),INDIRECT($A$1&amp;"!$J"&amp; 9+ 2*(ROWS(O$6:$S33))))</f>
        <v>4.5999999999999996</v>
      </c>
      <c r="S33" s="499">
        <f ca="1">IF(INDIRECT($A$1&amp;"!$N"&amp; 9+ 2*(ROWS(R$6:$S33)))="",NA(),INDIRECT($A$1&amp;"!$N"&amp; 9+ 2*(ROWS(R$6:$S33))))</f>
        <v>13.3</v>
      </c>
      <c r="T33" s="409" t="s">
        <v>66</v>
      </c>
    </row>
    <row r="34" spans="3:20" s="331" customFormat="1" x14ac:dyDescent="0.25">
      <c r="I34" s="654">
        <f ca="1">TODAY()</f>
        <v>44244</v>
      </c>
      <c r="J34" s="654"/>
      <c r="K34" s="654"/>
      <c r="R34" s="498">
        <f ca="1">IF(INDIRECT($A$1&amp;"!$J"&amp; 9+ 2*(ROWS(O$6:$S34)))="",NA(),INDIRECT($A$1&amp;"!$J"&amp; 9+ 2*(ROWS(O$6:$S34))))</f>
        <v>8.1999999999999993</v>
      </c>
      <c r="S34" s="499">
        <f ca="1">IF(INDIRECT($A$1&amp;"!$N"&amp; 9+ 2*(ROWS(R$6:$S34)))="",NA(),INDIRECT($A$1&amp;"!$N"&amp; 9+ 2*(ROWS(R$6:$S34))))</f>
        <v>12.9</v>
      </c>
      <c r="T34" s="409" t="s">
        <v>67</v>
      </c>
    </row>
    <row r="35" spans="3:20" s="331" customFormat="1" x14ac:dyDescent="0.25">
      <c r="R35" s="498" t="e">
        <f ca="1">IF(INDIRECT($A$1&amp;"!$J"&amp; 9+ 2*(ROWS(O$6:$S35)))="",NA(),INDIRECT($A$1&amp;"!$J"&amp; 9+ 2*(ROWS(O$6:$S35))))</f>
        <v>#N/A</v>
      </c>
      <c r="S35" s="499" t="e">
        <f ca="1">IF(INDIRECT($A$1&amp;"!$N"&amp; 9+ 2*(ROWS(R$6:$S35)))="",NA(),INDIRECT($A$1&amp;"!$N"&amp; 9+ 2*(ROWS(R$6:$S35))))</f>
        <v>#N/A</v>
      </c>
      <c r="T35" s="409" t="s">
        <v>68</v>
      </c>
    </row>
    <row r="36" spans="3:20" s="331" customFormat="1" x14ac:dyDescent="0.25">
      <c r="R36" s="498" t="e">
        <f ca="1">IF(INDIRECT($A$1&amp;"!$J"&amp; 9+ 2*(ROWS(O$6:$S36)))="",NA(),INDIRECT($A$1&amp;"!$J"&amp; 9+ 2*(ROWS(O$6:$S36))))</f>
        <v>#N/A</v>
      </c>
      <c r="S36" s="499" t="e">
        <f ca="1">IF(INDIRECT($A$1&amp;"!$N"&amp; 9+ 2*(ROWS(R$6:$S36)))="",NA(),INDIRECT($A$1&amp;"!$N"&amp; 9+ 2*(ROWS(R$6:$S36))))</f>
        <v>#N/A</v>
      </c>
      <c r="T36" s="409" t="s">
        <v>69</v>
      </c>
    </row>
    <row r="37" spans="3:20" s="331" customFormat="1" x14ac:dyDescent="0.25">
      <c r="R37" s="500" t="e">
        <f ca="1">MIN(R6:R36)</f>
        <v>#N/A</v>
      </c>
      <c r="S37" s="500" t="e">
        <f ca="1">MAX(S6:S36)</f>
        <v>#N/A</v>
      </c>
    </row>
    <row r="38" spans="3:20" s="331" customFormat="1" x14ac:dyDescent="0.25"/>
    <row r="39" spans="3:20" s="331" customFormat="1" x14ac:dyDescent="0.25"/>
    <row r="40" spans="3:20" s="331" customFormat="1" x14ac:dyDescent="0.25"/>
    <row r="41" spans="3:20" s="331" customFormat="1" x14ac:dyDescent="0.25"/>
    <row r="42" spans="3:20" s="331" customFormat="1" x14ac:dyDescent="0.25"/>
    <row r="43" spans="3:20" s="331" customFormat="1" x14ac:dyDescent="0.25"/>
    <row r="44" spans="3:20" s="331" customFormat="1" x14ac:dyDescent="0.25"/>
    <row r="45" spans="3:20" s="331" customFormat="1" x14ac:dyDescent="0.25">
      <c r="C45"/>
      <c r="D45"/>
      <c r="E45"/>
      <c r="F45"/>
      <c r="G45"/>
      <c r="H45"/>
      <c r="I45"/>
      <c r="J45"/>
      <c r="K45"/>
      <c r="L45"/>
      <c r="M45"/>
      <c r="N45" s="246"/>
      <c r="O45"/>
      <c r="P45" s="203"/>
    </row>
    <row r="46" spans="3:20" s="331" customFormat="1" x14ac:dyDescent="0.25">
      <c r="C46"/>
      <c r="D46"/>
      <c r="E46"/>
      <c r="F46"/>
      <c r="G46"/>
      <c r="H46"/>
      <c r="I46"/>
      <c r="J46"/>
      <c r="K46"/>
      <c r="L46"/>
      <c r="M46"/>
      <c r="N46" s="246"/>
      <c r="O46"/>
    </row>
    <row r="47" spans="3:20" s="331" customFormat="1" x14ac:dyDescent="0.25">
      <c r="C47"/>
      <c r="D47"/>
      <c r="E47"/>
      <c r="F47"/>
      <c r="G47"/>
      <c r="H47"/>
      <c r="I47"/>
      <c r="J47"/>
      <c r="K47"/>
      <c r="L47"/>
      <c r="M47"/>
      <c r="N47" s="246"/>
      <c r="O47"/>
    </row>
    <row r="48" spans="3:20" s="331" customFormat="1" x14ac:dyDescent="0.25">
      <c r="C48"/>
      <c r="D48"/>
      <c r="E48"/>
      <c r="F48"/>
      <c r="G48"/>
      <c r="H48"/>
      <c r="I48"/>
      <c r="J48"/>
      <c r="K48"/>
      <c r="L48"/>
      <c r="M48"/>
      <c r="N48" s="246"/>
      <c r="O48"/>
    </row>
    <row r="49" spans="3:17" s="331" customFormat="1" x14ac:dyDescent="0.25">
      <c r="C49"/>
      <c r="D49"/>
      <c r="E49"/>
      <c r="F49"/>
      <c r="G49"/>
      <c r="H49"/>
      <c r="I49"/>
      <c r="J49"/>
      <c r="K49"/>
      <c r="L49"/>
      <c r="M49"/>
      <c r="N49" s="246"/>
      <c r="O49"/>
    </row>
    <row r="50" spans="3:17" s="331" customFormat="1" x14ac:dyDescent="0.25">
      <c r="C50"/>
      <c r="D50"/>
      <c r="E50"/>
      <c r="F50"/>
      <c r="G50"/>
      <c r="H50"/>
      <c r="I50"/>
      <c r="J50"/>
      <c r="K50"/>
      <c r="L50"/>
      <c r="M50"/>
      <c r="N50" s="246"/>
      <c r="O50"/>
    </row>
    <row r="51" spans="3:17" s="331" customFormat="1" x14ac:dyDescent="0.25">
      <c r="C51"/>
      <c r="D51"/>
      <c r="E51"/>
      <c r="F51"/>
      <c r="G51"/>
      <c r="H51"/>
      <c r="I51"/>
      <c r="J51"/>
      <c r="K51"/>
      <c r="L51"/>
      <c r="M51"/>
      <c r="N51" s="246"/>
      <c r="O51"/>
    </row>
    <row r="52" spans="3:17" s="331" customFormat="1" x14ac:dyDescent="0.25">
      <c r="C52"/>
      <c r="D52"/>
      <c r="E52"/>
      <c r="F52"/>
      <c r="G52"/>
      <c r="H52"/>
      <c r="I52"/>
      <c r="J52"/>
      <c r="K52"/>
      <c r="L52"/>
      <c r="M52"/>
      <c r="N52" s="246"/>
      <c r="O52"/>
    </row>
    <row r="53" spans="3:17" s="331" customFormat="1" x14ac:dyDescent="0.25">
      <c r="C53"/>
      <c r="D53"/>
      <c r="E53"/>
      <c r="F53"/>
      <c r="G53"/>
      <c r="H53"/>
      <c r="I53"/>
      <c r="J53"/>
      <c r="K53"/>
      <c r="L53"/>
      <c r="M53"/>
      <c r="N53" s="246"/>
      <c r="O53"/>
    </row>
    <row r="54" spans="3:17" s="331" customFormat="1" x14ac:dyDescent="0.25">
      <c r="C54"/>
      <c r="D54"/>
      <c r="E54"/>
      <c r="F54"/>
      <c r="G54"/>
      <c r="H54"/>
      <c r="I54"/>
      <c r="J54"/>
      <c r="K54"/>
      <c r="L54"/>
      <c r="M54"/>
      <c r="N54" s="246"/>
      <c r="O54"/>
    </row>
    <row r="55" spans="3:17" s="331" customFormat="1" x14ac:dyDescent="0.25">
      <c r="C55"/>
      <c r="D55"/>
      <c r="E55"/>
      <c r="F55"/>
      <c r="G55"/>
      <c r="H55"/>
      <c r="I55"/>
      <c r="J55"/>
      <c r="K55"/>
      <c r="L55"/>
      <c r="M55"/>
      <c r="N55" s="246"/>
      <c r="O55"/>
    </row>
    <row r="56" spans="3:17" s="331" customFormat="1" x14ac:dyDescent="0.25">
      <c r="C56"/>
      <c r="D56"/>
      <c r="E56"/>
      <c r="F56"/>
      <c r="G56"/>
      <c r="H56"/>
      <c r="I56"/>
      <c r="J56"/>
      <c r="K56"/>
      <c r="L56"/>
      <c r="M56"/>
      <c r="N56" s="246"/>
      <c r="O56"/>
    </row>
    <row r="57" spans="3:17" s="331" customFormat="1" x14ac:dyDescent="0.25">
      <c r="C57"/>
      <c r="D57"/>
      <c r="E57"/>
      <c r="F57"/>
      <c r="G57"/>
      <c r="H57"/>
      <c r="I57"/>
      <c r="J57"/>
      <c r="K57"/>
      <c r="L57"/>
      <c r="M57"/>
      <c r="N57" s="246"/>
      <c r="O57"/>
    </row>
    <row r="58" spans="3:17" s="331" customFormat="1" x14ac:dyDescent="0.25">
      <c r="C58"/>
      <c r="D58"/>
      <c r="E58"/>
      <c r="F58"/>
      <c r="G58"/>
      <c r="H58"/>
      <c r="I58"/>
      <c r="J58"/>
      <c r="K58"/>
      <c r="L58"/>
      <c r="M58"/>
      <c r="N58" s="246"/>
      <c r="O58"/>
    </row>
    <row r="59" spans="3:17" s="331" customFormat="1" x14ac:dyDescent="0.25">
      <c r="C59"/>
      <c r="D59"/>
      <c r="E59"/>
      <c r="F59"/>
      <c r="G59"/>
      <c r="H59"/>
      <c r="I59"/>
      <c r="J59"/>
      <c r="K59"/>
      <c r="L59"/>
      <c r="M59"/>
      <c r="N59" s="246"/>
      <c r="O59"/>
    </row>
    <row r="60" spans="3:17" s="331" customFormat="1" x14ac:dyDescent="0.25">
      <c r="C60"/>
      <c r="D60"/>
      <c r="E60"/>
      <c r="F60"/>
      <c r="G60"/>
      <c r="H60"/>
      <c r="I60"/>
      <c r="J60"/>
      <c r="K60"/>
      <c r="L60"/>
      <c r="M60"/>
      <c r="N60" s="246"/>
      <c r="O60"/>
    </row>
    <row r="61" spans="3:17" x14ac:dyDescent="0.25">
      <c r="Q61" s="203"/>
    </row>
  </sheetData>
  <mergeCells count="1">
    <mergeCell ref="I34:K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">
                <anchor moveWithCells="1" sizeWithCells="1">
                  <from>
                    <xdr:col>17</xdr:col>
                    <xdr:colOff>19050</xdr:colOff>
                    <xdr:row>1</xdr:row>
                    <xdr:rowOff>114300</xdr:rowOff>
                  </from>
                  <to>
                    <xdr:col>17</xdr:col>
                    <xdr:colOff>638175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4" name="Button 3">
              <controlPr defaultSize="0" print="0" autoFill="0" autoPict="0" macro="[0]!Graphique_TemperatureJ">
                <anchor moveWithCells="1" sizeWithCells="1">
                  <from>
                    <xdr:col>18</xdr:col>
                    <xdr:colOff>76200</xdr:colOff>
                    <xdr:row>1</xdr:row>
                    <xdr:rowOff>123825</xdr:rowOff>
                  </from>
                  <to>
                    <xdr:col>18</xdr:col>
                    <xdr:colOff>685800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5" tint="0.79998168889431442"/>
  </sheetPr>
  <dimension ref="A1:AS48"/>
  <sheetViews>
    <sheetView showGridLines="0" showOutlineSymbols="0" workbookViewId="0">
      <selection activeCell="B1" sqref="B1:N29"/>
    </sheetView>
  </sheetViews>
  <sheetFormatPr baseColWidth="10" defaultRowHeight="15" x14ac:dyDescent="0.25"/>
  <cols>
    <col min="1" max="1" width="13.85546875" style="330" customWidth="1"/>
    <col min="2" max="13" width="11" style="330" customWidth="1"/>
    <col min="14" max="14" width="4" style="330" customWidth="1"/>
    <col min="15" max="15" width="18" style="330" customWidth="1"/>
    <col min="16" max="18" width="11" style="330" customWidth="1"/>
    <col min="19" max="19" width="6.42578125" style="330" customWidth="1"/>
    <col min="20" max="21" width="8.5703125" style="330" customWidth="1"/>
    <col min="22" max="22" width="9.85546875" style="330" customWidth="1"/>
    <col min="23" max="23" width="8.5703125" style="330" customWidth="1"/>
    <col min="24" max="24" width="9" style="330" customWidth="1"/>
    <col min="25" max="25" width="9.42578125" style="330" customWidth="1"/>
    <col min="26" max="26" width="8.5703125" style="330" customWidth="1"/>
    <col min="27" max="27" width="9.85546875" style="330" customWidth="1"/>
    <col min="28" max="28" width="7.85546875" style="330" customWidth="1"/>
    <col min="29" max="29" width="9" style="330" customWidth="1"/>
    <col min="30" max="35" width="8.5703125" style="330" customWidth="1"/>
    <col min="36" max="36" width="9.85546875" style="330" customWidth="1"/>
    <col min="37" max="37" width="8.5703125" style="330" customWidth="1"/>
    <col min="38" max="38" width="9" style="330" customWidth="1"/>
    <col min="39" max="39" width="9.42578125" style="330" customWidth="1"/>
    <col min="40" max="40" width="8.5703125" style="330" customWidth="1"/>
    <col min="41" max="16384" width="11.42578125" style="330"/>
  </cols>
  <sheetData>
    <row r="1" spans="1:45" x14ac:dyDescent="0.25">
      <c r="A1" s="297" t="str">
        <f>Février_2020!C5</f>
        <v>Février_2020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94"/>
      <c r="P1" s="294"/>
      <c r="Q1" s="129"/>
      <c r="W1" s="331"/>
      <c r="X1" s="331"/>
      <c r="Y1" s="331"/>
      <c r="Z1" s="331"/>
      <c r="AA1" s="331"/>
      <c r="AB1" s="331"/>
      <c r="AC1" s="331"/>
      <c r="AD1" s="331"/>
      <c r="AE1" s="331"/>
      <c r="AF1" s="331"/>
      <c r="AG1" s="331"/>
      <c r="AH1" s="331"/>
      <c r="AI1" s="331"/>
      <c r="AJ1" s="331"/>
      <c r="AK1" s="331"/>
      <c r="AL1" s="331"/>
      <c r="AM1" s="331"/>
      <c r="AN1" s="331"/>
      <c r="AO1" s="331"/>
      <c r="AP1" s="331"/>
      <c r="AQ1" s="331"/>
      <c r="AR1" s="331"/>
      <c r="AS1" s="331"/>
    </row>
    <row r="2" spans="1:45" ht="15.75" customHeight="1" x14ac:dyDescent="0.25">
      <c r="A2" s="203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94"/>
      <c r="P2" s="151" t="s">
        <v>32</v>
      </c>
      <c r="Q2" s="218" t="s">
        <v>117</v>
      </c>
      <c r="W2" s="331"/>
      <c r="X2" s="331"/>
      <c r="Y2" s="331"/>
      <c r="Z2" s="331"/>
      <c r="AA2" s="331"/>
      <c r="AB2" s="331"/>
      <c r="AC2" s="331"/>
      <c r="AD2" s="331"/>
      <c r="AE2" s="331"/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331"/>
      <c r="AR2" s="331"/>
      <c r="AS2" s="331"/>
    </row>
    <row r="3" spans="1:45" x14ac:dyDescent="0.25">
      <c r="A3" s="203"/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94"/>
      <c r="P3" s="9" t="str">
        <f ca="1">VLOOKUP(P4,P7:Q37,2,0)</f>
        <v>26</v>
      </c>
      <c r="Q3" s="406" t="s">
        <v>118</v>
      </c>
      <c r="W3" s="254"/>
      <c r="X3" s="254"/>
      <c r="Y3" s="254"/>
      <c r="Z3" s="254"/>
      <c r="AA3" s="254"/>
      <c r="AB3" s="254"/>
      <c r="AC3" s="254"/>
      <c r="AD3" s="254"/>
    </row>
    <row r="4" spans="1:45" x14ac:dyDescent="0.25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94"/>
      <c r="P4" s="248">
        <f ca="1">MAX(P7:P37)</f>
        <v>48.3</v>
      </c>
      <c r="Q4" s="248">
        <f ca="1">SUM(P7:P37)</f>
        <v>743.5</v>
      </c>
      <c r="W4" s="254"/>
      <c r="X4" s="254"/>
      <c r="Y4" s="254"/>
      <c r="Z4" s="254"/>
      <c r="AA4" s="254"/>
      <c r="AB4" s="254"/>
      <c r="AC4" s="254"/>
      <c r="AD4" s="254"/>
    </row>
    <row r="5" spans="1:45" x14ac:dyDescent="0.25">
      <c r="A5" s="203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94"/>
    </row>
    <row r="6" spans="1:45" x14ac:dyDescent="0.25">
      <c r="A6" s="203"/>
      <c r="B6" s="203"/>
      <c r="C6" s="203"/>
      <c r="D6" s="203"/>
      <c r="E6" s="203"/>
      <c r="F6" s="203"/>
      <c r="G6" s="203"/>
      <c r="H6" s="203"/>
      <c r="I6" s="294"/>
      <c r="J6" s="294"/>
      <c r="K6" s="294"/>
      <c r="L6" s="294"/>
      <c r="M6" s="294"/>
      <c r="N6" s="294"/>
      <c r="O6" s="294"/>
      <c r="P6" s="407" t="s">
        <v>4</v>
      </c>
      <c r="Q6" s="408"/>
    </row>
    <row r="7" spans="1:45" x14ac:dyDescent="0.25">
      <c r="A7" s="203"/>
      <c r="B7" s="203"/>
      <c r="C7" s="203"/>
      <c r="D7" s="203"/>
      <c r="E7" s="203"/>
      <c r="F7" s="203"/>
      <c r="G7" s="203"/>
      <c r="H7" s="203"/>
      <c r="I7" s="203"/>
      <c r="J7" s="294"/>
      <c r="K7" s="294"/>
      <c r="L7" s="294"/>
      <c r="M7" s="294"/>
      <c r="N7" s="294"/>
      <c r="O7" s="294"/>
      <c r="P7" s="205">
        <f ca="1">INDIRECT($A$1&amp;"!$X11")</f>
        <v>22</v>
      </c>
      <c r="Q7" s="249" t="s">
        <v>39</v>
      </c>
    </row>
    <row r="8" spans="1:45" x14ac:dyDescent="0.25">
      <c r="A8" s="203"/>
      <c r="B8" s="203"/>
      <c r="C8" s="203"/>
      <c r="D8" s="203"/>
      <c r="E8" s="203"/>
      <c r="F8" s="203"/>
      <c r="G8" s="203"/>
      <c r="H8" s="203"/>
      <c r="I8" s="203"/>
      <c r="J8" s="294"/>
      <c r="K8" s="294"/>
      <c r="L8" s="294"/>
      <c r="M8" s="294"/>
      <c r="N8" s="294"/>
      <c r="O8" s="294"/>
      <c r="P8" s="205">
        <f ca="1">INDIRECT($A$1&amp;"!$X13")</f>
        <v>20.2</v>
      </c>
      <c r="Q8" s="249" t="s">
        <v>40</v>
      </c>
    </row>
    <row r="9" spans="1:45" x14ac:dyDescent="0.25">
      <c r="A9" s="203"/>
      <c r="B9" s="203"/>
      <c r="C9" s="203"/>
      <c r="D9" s="203"/>
      <c r="E9" s="203"/>
      <c r="F9" s="203"/>
      <c r="G9" s="203"/>
      <c r="H9" s="203"/>
      <c r="I9" s="203"/>
      <c r="J9" s="294"/>
      <c r="K9" s="294"/>
      <c r="L9" s="294"/>
      <c r="M9" s="294"/>
      <c r="N9" s="294"/>
      <c r="O9" s="294"/>
      <c r="P9" s="205">
        <f ca="1">INDIRECT($A$1&amp;"!$X15")</f>
        <v>27.7</v>
      </c>
      <c r="Q9" s="249" t="s">
        <v>41</v>
      </c>
    </row>
    <row r="10" spans="1:45" x14ac:dyDescent="0.25">
      <c r="A10" s="203"/>
      <c r="B10" s="203"/>
      <c r="C10" s="203"/>
      <c r="D10" s="203"/>
      <c r="E10" s="203"/>
      <c r="F10" s="203"/>
      <c r="G10" s="203"/>
      <c r="H10" s="203"/>
      <c r="I10" s="203"/>
      <c r="J10" s="294"/>
      <c r="K10" s="294"/>
      <c r="L10" s="294"/>
      <c r="M10" s="294"/>
      <c r="N10" s="294"/>
      <c r="O10" s="294"/>
      <c r="P10" s="205">
        <f ca="1">INDIRECT($A$1&amp;"!$X17")</f>
        <v>29.5</v>
      </c>
      <c r="Q10" s="249" t="s">
        <v>42</v>
      </c>
    </row>
    <row r="11" spans="1:45" x14ac:dyDescent="0.25">
      <c r="A11" s="203"/>
      <c r="B11" s="203"/>
      <c r="C11" s="203"/>
      <c r="D11" s="203"/>
      <c r="E11" s="203"/>
      <c r="F11" s="203"/>
      <c r="G11" s="203"/>
      <c r="H11" s="203"/>
      <c r="I11" s="203"/>
      <c r="J11" s="294"/>
      <c r="K11" s="294"/>
      <c r="L11" s="294"/>
      <c r="M11" s="294"/>
      <c r="N11" s="294"/>
      <c r="O11" s="294"/>
      <c r="P11" s="205">
        <f ca="1">INDIRECT($A$1&amp;"!$X19")</f>
        <v>13</v>
      </c>
      <c r="Q11" s="249" t="s">
        <v>43</v>
      </c>
    </row>
    <row r="12" spans="1:45" x14ac:dyDescent="0.25">
      <c r="A12" s="203"/>
      <c r="B12" s="203"/>
      <c r="C12" s="203"/>
      <c r="D12" s="203"/>
      <c r="E12" s="203"/>
      <c r="F12" s="203"/>
      <c r="G12" s="203"/>
      <c r="H12" s="203"/>
      <c r="I12" s="203"/>
      <c r="J12" s="294"/>
      <c r="K12" s="294"/>
      <c r="L12" s="294"/>
      <c r="M12" s="294"/>
      <c r="N12" s="294"/>
      <c r="O12" s="294"/>
      <c r="P12" s="205">
        <f ca="1">INDIRECT($A$1&amp;"!$X21")</f>
        <v>22</v>
      </c>
      <c r="Q12" s="249" t="s">
        <v>44</v>
      </c>
    </row>
    <row r="13" spans="1:45" x14ac:dyDescent="0.25">
      <c r="A13" s="203"/>
      <c r="B13" s="203"/>
      <c r="C13" s="203"/>
      <c r="D13" s="203"/>
      <c r="E13" s="203"/>
      <c r="F13" s="203"/>
      <c r="G13" s="203"/>
      <c r="H13" s="203"/>
      <c r="I13" s="203"/>
      <c r="J13" s="294"/>
      <c r="K13" s="294"/>
      <c r="L13" s="294"/>
      <c r="M13" s="294"/>
      <c r="N13" s="294"/>
      <c r="O13" s="294"/>
      <c r="P13" s="205">
        <f ca="1">INDIRECT($A$1&amp;"!$X23")</f>
        <v>13</v>
      </c>
      <c r="Q13" s="249" t="s">
        <v>45</v>
      </c>
    </row>
    <row r="14" spans="1:45" x14ac:dyDescent="0.25">
      <c r="A14" s="203"/>
      <c r="B14" s="203"/>
      <c r="C14" s="203"/>
      <c r="D14" s="203"/>
      <c r="E14" s="203"/>
      <c r="F14" s="203"/>
      <c r="G14" s="203"/>
      <c r="H14" s="203"/>
      <c r="I14" s="203"/>
      <c r="J14" s="294"/>
      <c r="K14" s="294"/>
      <c r="L14" s="294"/>
      <c r="M14" s="294"/>
      <c r="N14" s="294"/>
      <c r="O14" s="294"/>
      <c r="P14" s="205">
        <f ca="1">INDIRECT($A$1&amp;"!$X25")</f>
        <v>13</v>
      </c>
      <c r="Q14" s="249" t="s">
        <v>46</v>
      </c>
    </row>
    <row r="15" spans="1:45" x14ac:dyDescent="0.25">
      <c r="A15" s="203"/>
      <c r="B15" s="203"/>
      <c r="C15" s="203"/>
      <c r="D15" s="203"/>
      <c r="E15" s="203"/>
      <c r="F15" s="203"/>
      <c r="G15" s="203"/>
      <c r="H15" s="203"/>
      <c r="I15" s="203"/>
      <c r="J15" s="294"/>
      <c r="K15" s="294"/>
      <c r="L15" s="294"/>
      <c r="M15" s="294"/>
      <c r="N15" s="294"/>
      <c r="O15" s="294"/>
      <c r="P15" s="205">
        <f ca="1">INDIRECT($A$1&amp;"!$X27")</f>
        <v>40.4</v>
      </c>
      <c r="Q15" s="249" t="s">
        <v>47</v>
      </c>
    </row>
    <row r="16" spans="1:45" x14ac:dyDescent="0.25">
      <c r="A16" s="203"/>
      <c r="B16" s="203"/>
      <c r="C16" s="203"/>
      <c r="D16" s="203"/>
      <c r="E16" s="203"/>
      <c r="F16" s="203"/>
      <c r="G16" s="203"/>
      <c r="H16" s="203"/>
      <c r="I16" s="203"/>
      <c r="J16" s="294"/>
      <c r="K16" s="294"/>
      <c r="L16" s="294"/>
      <c r="M16" s="294"/>
      <c r="N16" s="294"/>
      <c r="O16" s="294"/>
      <c r="P16" s="205">
        <f ca="1">INDIRECT($A$1&amp;"!$X29")</f>
        <v>42.2</v>
      </c>
      <c r="Q16" s="249" t="s">
        <v>48</v>
      </c>
    </row>
    <row r="17" spans="1:17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94"/>
      <c r="K17" s="294"/>
      <c r="L17" s="294"/>
      <c r="M17" s="294"/>
      <c r="N17" s="294"/>
      <c r="O17" s="294"/>
      <c r="P17" s="205">
        <f ca="1">INDIRECT($A$1&amp;"!$X31")</f>
        <v>33.200000000000003</v>
      </c>
      <c r="Q17" s="249" t="s">
        <v>49</v>
      </c>
    </row>
    <row r="18" spans="1:17" x14ac:dyDescent="0.25">
      <c r="A18" s="203"/>
      <c r="B18" s="203"/>
      <c r="C18" s="203"/>
      <c r="D18" s="203"/>
      <c r="E18" s="203"/>
      <c r="F18" s="203"/>
      <c r="G18" s="203"/>
      <c r="H18" s="203"/>
      <c r="I18" s="203"/>
      <c r="J18" s="294"/>
      <c r="K18" s="294"/>
      <c r="L18" s="294"/>
      <c r="M18" s="294"/>
      <c r="N18" s="294"/>
      <c r="O18" s="294"/>
      <c r="P18" s="205">
        <f ca="1">INDIRECT($A$1&amp;"!$X33")</f>
        <v>13</v>
      </c>
      <c r="Q18" s="249" t="s">
        <v>50</v>
      </c>
    </row>
    <row r="19" spans="1:17" x14ac:dyDescent="0.25">
      <c r="A19" s="203"/>
      <c r="B19" s="203"/>
      <c r="C19" s="203"/>
      <c r="D19" s="203"/>
      <c r="E19" s="203"/>
      <c r="F19" s="203"/>
      <c r="G19" s="203"/>
      <c r="H19" s="203"/>
      <c r="I19" s="203"/>
      <c r="J19" s="294"/>
      <c r="K19" s="294"/>
      <c r="L19" s="294"/>
      <c r="M19" s="294"/>
      <c r="N19" s="294"/>
      <c r="O19" s="294"/>
      <c r="P19" s="205">
        <f ca="1">INDIRECT($A$1&amp;"!$X35")</f>
        <v>40.299999999999997</v>
      </c>
      <c r="Q19" s="249" t="s">
        <v>51</v>
      </c>
    </row>
    <row r="20" spans="1:17" x14ac:dyDescent="0.25">
      <c r="A20" s="203"/>
      <c r="B20" s="203"/>
      <c r="C20" s="203"/>
      <c r="D20" s="203"/>
      <c r="E20" s="203"/>
      <c r="F20" s="203"/>
      <c r="G20" s="203"/>
      <c r="H20" s="203"/>
      <c r="I20" s="203"/>
      <c r="J20" s="294"/>
      <c r="K20" s="294"/>
      <c r="L20" s="294"/>
      <c r="M20" s="294"/>
      <c r="N20" s="294"/>
      <c r="O20" s="294"/>
      <c r="P20" s="205">
        <f ca="1">INDIRECT($A$1&amp;"!$X37")</f>
        <v>27.7</v>
      </c>
      <c r="Q20" s="249" t="s">
        <v>52</v>
      </c>
    </row>
    <row r="21" spans="1:17" x14ac:dyDescent="0.25">
      <c r="A21" s="203"/>
      <c r="B21" s="203"/>
      <c r="C21" s="218"/>
      <c r="D21" s="218"/>
      <c r="E21" s="218"/>
      <c r="F21" s="203"/>
      <c r="G21" s="203"/>
      <c r="H21" s="218"/>
      <c r="I21" s="203"/>
      <c r="J21" s="294"/>
      <c r="K21" s="294"/>
      <c r="L21" s="294"/>
      <c r="M21" s="294"/>
      <c r="N21" s="294"/>
      <c r="O21" s="294"/>
      <c r="P21" s="205">
        <f ca="1">INDIRECT($A$1&amp;"!$X39")</f>
        <v>16.600000000000001</v>
      </c>
      <c r="Q21" s="249" t="s">
        <v>53</v>
      </c>
    </row>
    <row r="22" spans="1:17" x14ac:dyDescent="0.25">
      <c r="A22" s="203"/>
      <c r="B22" s="203"/>
      <c r="C22" s="218"/>
      <c r="D22" s="218"/>
      <c r="E22" s="218"/>
      <c r="F22" s="203"/>
      <c r="G22" s="203"/>
      <c r="H22" s="218"/>
      <c r="I22" s="203"/>
      <c r="J22" s="294"/>
      <c r="K22" s="294"/>
      <c r="L22" s="294"/>
      <c r="M22" s="294"/>
      <c r="N22" s="294"/>
      <c r="O22" s="294"/>
      <c r="P22" s="205">
        <f ca="1">INDIRECT($A$1&amp;"!$X41")</f>
        <v>25.6</v>
      </c>
      <c r="Q22" s="249" t="s">
        <v>54</v>
      </c>
    </row>
    <row r="23" spans="1:17" x14ac:dyDescent="0.25">
      <c r="A23" s="203"/>
      <c r="B23" s="203"/>
      <c r="C23" s="218"/>
      <c r="D23" s="218"/>
      <c r="E23" s="218"/>
      <c r="F23" s="203"/>
      <c r="G23" s="203"/>
      <c r="H23" s="218"/>
      <c r="I23" s="203"/>
      <c r="J23" s="294"/>
      <c r="K23" s="294"/>
      <c r="L23" s="294"/>
      <c r="M23" s="294"/>
      <c r="N23" s="294"/>
      <c r="O23" s="294"/>
      <c r="P23" s="205">
        <f ca="1">INDIRECT($A$1&amp;"!$X43")</f>
        <v>25.6</v>
      </c>
      <c r="Q23" s="249" t="s">
        <v>55</v>
      </c>
    </row>
    <row r="24" spans="1:17" x14ac:dyDescent="0.25">
      <c r="A24" s="203"/>
      <c r="B24" s="203"/>
      <c r="C24" s="218"/>
      <c r="D24" s="218"/>
      <c r="E24" s="218"/>
      <c r="F24" s="203"/>
      <c r="G24" s="203"/>
      <c r="H24" s="218"/>
      <c r="I24" s="203"/>
      <c r="J24" s="294"/>
      <c r="K24" s="294"/>
      <c r="L24" s="294"/>
      <c r="M24" s="294"/>
      <c r="N24" s="294"/>
      <c r="O24" s="294"/>
      <c r="P24" s="205">
        <f ca="1">INDIRECT($A$1&amp;"!$X45")</f>
        <v>20.2</v>
      </c>
      <c r="Q24" s="249" t="s">
        <v>56</v>
      </c>
    </row>
    <row r="25" spans="1:17" ht="12.75" customHeight="1" x14ac:dyDescent="0.25">
      <c r="A25" s="203"/>
      <c r="B25" s="203"/>
      <c r="C25" s="218"/>
      <c r="D25" s="218"/>
      <c r="E25" s="218"/>
      <c r="F25" s="203"/>
      <c r="G25" s="203"/>
      <c r="H25" s="218"/>
      <c r="I25" s="203"/>
      <c r="J25" s="294"/>
      <c r="K25" s="294"/>
      <c r="L25" s="294"/>
      <c r="M25" s="294"/>
      <c r="N25" s="294"/>
      <c r="O25" s="294"/>
      <c r="P25" s="205">
        <f ca="1">INDIRECT($A$1&amp;"!$X47")</f>
        <v>25.6</v>
      </c>
      <c r="Q25" s="249" t="s">
        <v>57</v>
      </c>
    </row>
    <row r="26" spans="1:17" x14ac:dyDescent="0.25">
      <c r="A26" s="203"/>
      <c r="B26" s="203"/>
      <c r="C26" s="218"/>
      <c r="D26" s="218"/>
      <c r="E26" s="218"/>
      <c r="F26" s="203"/>
      <c r="G26" s="203"/>
      <c r="H26" s="218"/>
      <c r="I26" s="203"/>
      <c r="J26" s="294"/>
      <c r="K26" s="294"/>
      <c r="L26" s="294"/>
      <c r="M26" s="294"/>
      <c r="N26" s="294"/>
      <c r="O26" s="294"/>
      <c r="P26" s="205">
        <f ca="1">INDIRECT($A$1&amp;"!$X49")</f>
        <v>22.2</v>
      </c>
      <c r="Q26" s="249" t="s">
        <v>58</v>
      </c>
    </row>
    <row r="27" spans="1:17" x14ac:dyDescent="0.25">
      <c r="A27" s="203"/>
      <c r="B27" s="203"/>
      <c r="C27" s="218"/>
      <c r="D27" s="218"/>
      <c r="E27" s="218"/>
      <c r="F27" s="203"/>
      <c r="G27" s="203"/>
      <c r="H27" s="218"/>
      <c r="I27" s="203"/>
      <c r="J27" s="294"/>
      <c r="K27" s="294"/>
      <c r="L27" s="294"/>
      <c r="M27" s="294"/>
      <c r="N27" s="294"/>
      <c r="O27" s="294"/>
      <c r="P27" s="205">
        <f ca="1">INDIRECT($A$1&amp;"!$X51")</f>
        <v>7.2</v>
      </c>
      <c r="Q27" s="249" t="s">
        <v>59</v>
      </c>
    </row>
    <row r="28" spans="1:17" ht="15" customHeight="1" x14ac:dyDescent="0.25">
      <c r="A28" s="203"/>
      <c r="B28" s="203"/>
      <c r="C28" s="218"/>
      <c r="D28" s="218"/>
      <c r="E28" s="218"/>
      <c r="F28" s="203"/>
      <c r="G28" s="203"/>
      <c r="H28" s="218"/>
      <c r="I28" s="203"/>
      <c r="J28" s="294"/>
      <c r="K28" s="294"/>
      <c r="L28" s="294"/>
      <c r="M28" s="294"/>
      <c r="N28" s="294"/>
      <c r="O28" s="294"/>
      <c r="P28" s="205">
        <f ca="1">INDIRECT($A$1&amp;"!$X53")</f>
        <v>14.8</v>
      </c>
      <c r="Q28" s="249" t="s">
        <v>60</v>
      </c>
    </row>
    <row r="29" spans="1:17" x14ac:dyDescent="0.25">
      <c r="A29" s="203"/>
      <c r="B29" s="203"/>
      <c r="C29" s="218"/>
      <c r="D29" s="218"/>
      <c r="E29" s="218"/>
      <c r="F29" s="203"/>
      <c r="G29" s="203"/>
      <c r="H29" s="218"/>
      <c r="I29" s="203"/>
      <c r="J29" s="294"/>
      <c r="K29" s="294"/>
      <c r="L29" s="294"/>
      <c r="M29" s="294"/>
      <c r="N29" s="294"/>
      <c r="O29" s="294"/>
      <c r="P29" s="205">
        <f ca="1">INDIRECT($A$1&amp;"!$X55")</f>
        <v>16.600000000000001</v>
      </c>
      <c r="Q29" s="249" t="s">
        <v>61</v>
      </c>
    </row>
    <row r="30" spans="1:17" x14ac:dyDescent="0.25">
      <c r="A30" s="203"/>
      <c r="B30" s="203"/>
      <c r="C30" s="218"/>
      <c r="D30" s="218"/>
      <c r="E30" s="218"/>
      <c r="F30" s="203"/>
      <c r="G30" s="203"/>
      <c r="H30" s="218"/>
      <c r="I30" s="613"/>
      <c r="J30" s="294"/>
      <c r="K30" s="294"/>
      <c r="L30" s="294"/>
      <c r="M30" s="294"/>
      <c r="N30" s="294"/>
      <c r="O30" s="294"/>
      <c r="P30" s="205">
        <f ca="1">INDIRECT($A$1&amp;"!$X57")</f>
        <v>18.399999999999999</v>
      </c>
      <c r="Q30" s="249" t="s">
        <v>62</v>
      </c>
    </row>
    <row r="31" spans="1:17" x14ac:dyDescent="0.25">
      <c r="A31" s="203"/>
      <c r="B31" s="203"/>
      <c r="C31" s="203"/>
      <c r="D31" s="203"/>
      <c r="E31" s="203"/>
      <c r="F31" s="203"/>
      <c r="G31" s="203"/>
      <c r="H31" s="203"/>
      <c r="I31" s="203"/>
      <c r="J31" s="294"/>
      <c r="K31" s="294"/>
      <c r="L31" s="294"/>
      <c r="M31" s="294"/>
      <c r="N31" s="294"/>
      <c r="O31" s="203"/>
      <c r="P31" s="205">
        <f ca="1">INDIRECT($A$1&amp;"!$X59")</f>
        <v>46.2</v>
      </c>
      <c r="Q31" s="249" t="s">
        <v>63</v>
      </c>
    </row>
    <row r="32" spans="1:17" x14ac:dyDescent="0.25">
      <c r="A32" s="203"/>
      <c r="B32" s="203"/>
      <c r="C32" s="203"/>
      <c r="D32" s="203"/>
      <c r="E32" s="203"/>
      <c r="F32" s="203"/>
      <c r="G32" s="654">
        <f ca="1">TODAY()</f>
        <v>44244</v>
      </c>
      <c r="H32" s="654"/>
      <c r="I32" s="654"/>
      <c r="J32" s="294"/>
      <c r="K32" s="294"/>
      <c r="L32" s="294"/>
      <c r="M32" s="294"/>
      <c r="N32" s="294"/>
      <c r="O32" s="203"/>
      <c r="P32" s="205">
        <f ca="1">INDIRECT($A$1&amp;"!$X61")</f>
        <v>48.3</v>
      </c>
      <c r="Q32" s="249" t="s">
        <v>64</v>
      </c>
    </row>
    <row r="33" spans="1:45" x14ac:dyDescent="0.25">
      <c r="A33" s="203"/>
      <c r="B33" s="203"/>
      <c r="C33" s="203"/>
      <c r="D33" s="203"/>
      <c r="E33" s="203"/>
      <c r="F33" s="203"/>
      <c r="G33" s="203"/>
      <c r="H33" s="203"/>
      <c r="I33" s="203"/>
      <c r="J33" s="294"/>
      <c r="K33" s="294"/>
      <c r="L33" s="294"/>
      <c r="M33" s="294"/>
      <c r="N33" s="294"/>
      <c r="O33" s="203"/>
      <c r="P33" s="205">
        <f ca="1">INDIRECT($A$1&amp;"!$X63")</f>
        <v>43.9</v>
      </c>
      <c r="Q33" s="249" t="s">
        <v>65</v>
      </c>
    </row>
    <row r="34" spans="1:45" x14ac:dyDescent="0.25">
      <c r="A34" s="203"/>
      <c r="B34" s="203"/>
      <c r="C34" s="203"/>
      <c r="D34" s="203"/>
      <c r="E34" s="203"/>
      <c r="F34" s="203"/>
      <c r="G34" s="203"/>
      <c r="H34" s="203"/>
      <c r="I34" s="203"/>
      <c r="J34" s="294"/>
      <c r="K34" s="294"/>
      <c r="L34" s="294"/>
      <c r="M34" s="294"/>
      <c r="N34" s="294"/>
      <c r="O34" s="203"/>
      <c r="P34" s="205">
        <f ca="1">INDIRECT($A$1&amp;"!$X65")</f>
        <v>18.399999999999999</v>
      </c>
      <c r="Q34" s="249" t="s">
        <v>66</v>
      </c>
    </row>
    <row r="35" spans="1:45" x14ac:dyDescent="0.25">
      <c r="A35" s="203"/>
      <c r="B35" s="203"/>
      <c r="C35" s="203"/>
      <c r="D35" s="203"/>
      <c r="E35" s="203"/>
      <c r="F35" s="203"/>
      <c r="G35" s="203"/>
      <c r="H35" s="203"/>
      <c r="I35" s="203"/>
      <c r="J35" s="294"/>
      <c r="K35" s="294"/>
      <c r="L35" s="294"/>
      <c r="M35" s="294"/>
      <c r="N35" s="294"/>
      <c r="O35" s="203"/>
      <c r="P35" s="205">
        <f ca="1">INDIRECT($A$1&amp;"!$X67")</f>
        <v>36.700000000000003</v>
      </c>
      <c r="Q35" s="249" t="s">
        <v>67</v>
      </c>
    </row>
    <row r="36" spans="1:45" x14ac:dyDescent="0.25">
      <c r="A36" s="203"/>
      <c r="B36" s="203"/>
      <c r="C36" s="203"/>
      <c r="D36" s="203"/>
      <c r="E36" s="203"/>
      <c r="F36" s="203"/>
      <c r="G36" s="203"/>
      <c r="H36" s="203"/>
      <c r="I36" s="203"/>
      <c r="J36" s="294"/>
      <c r="K36" s="294"/>
      <c r="L36" s="294"/>
      <c r="M36" s="294"/>
      <c r="N36" s="294"/>
      <c r="O36" s="294"/>
      <c r="P36" s="205">
        <f ca="1">INDIRECT($A$1&amp;"!$X69")</f>
        <v>0</v>
      </c>
      <c r="Q36" s="249" t="s">
        <v>68</v>
      </c>
    </row>
    <row r="37" spans="1:45" x14ac:dyDescent="0.25">
      <c r="A37" s="203"/>
      <c r="B37" s="203"/>
      <c r="C37" s="203"/>
      <c r="D37" s="203"/>
      <c r="E37" s="203"/>
      <c r="F37" s="203"/>
      <c r="G37" s="203"/>
      <c r="H37" s="203"/>
      <c r="I37" s="203"/>
      <c r="J37" s="294"/>
      <c r="K37" s="294"/>
      <c r="L37" s="294"/>
      <c r="M37" s="294"/>
      <c r="N37" s="294"/>
      <c r="O37" s="294"/>
      <c r="P37" s="205">
        <f ca="1">INDIRECT($A$1&amp;"!$X71")</f>
        <v>0</v>
      </c>
      <c r="Q37" s="249" t="s">
        <v>69</v>
      </c>
      <c r="T37" s="331"/>
      <c r="U37" s="293"/>
    </row>
    <row r="38" spans="1:45" x14ac:dyDescent="0.25">
      <c r="A38" s="203"/>
      <c r="B38" s="203"/>
      <c r="C38" s="203"/>
      <c r="D38" s="203"/>
      <c r="E38" s="203"/>
      <c r="F38" s="203"/>
      <c r="G38" s="203"/>
      <c r="H38" s="203"/>
      <c r="I38" s="203"/>
      <c r="J38" s="294"/>
      <c r="K38" s="294"/>
      <c r="L38" s="294"/>
      <c r="M38" s="294"/>
      <c r="N38" s="294"/>
      <c r="O38" s="294"/>
      <c r="P38" s="294"/>
      <c r="Q38" s="294"/>
    </row>
    <row r="39" spans="1:45" x14ac:dyDescent="0.25">
      <c r="A39" s="203"/>
      <c r="B39" s="203"/>
      <c r="C39" s="203"/>
      <c r="D39" s="203"/>
      <c r="E39" s="203"/>
      <c r="F39" s="203"/>
      <c r="G39" s="203"/>
      <c r="H39" s="203"/>
      <c r="I39" s="203"/>
      <c r="J39" s="294"/>
      <c r="K39" s="294"/>
      <c r="L39" s="294"/>
      <c r="M39" s="294"/>
      <c r="N39" s="294"/>
      <c r="O39" s="294"/>
      <c r="P39" s="294"/>
      <c r="Q39" s="294"/>
    </row>
    <row r="40" spans="1:45" x14ac:dyDescent="0.25">
      <c r="A40" s="203"/>
      <c r="B40" s="203"/>
      <c r="C40" s="203"/>
      <c r="D40" s="203"/>
      <c r="E40" s="203"/>
      <c r="F40" s="203"/>
      <c r="G40" s="203"/>
      <c r="H40" s="203"/>
      <c r="I40" s="203"/>
      <c r="J40" s="294"/>
      <c r="K40" s="294"/>
      <c r="L40" s="294"/>
      <c r="M40" s="294"/>
      <c r="N40" s="294"/>
      <c r="O40" s="294"/>
      <c r="P40" s="294"/>
      <c r="Q40" s="294"/>
    </row>
    <row r="41" spans="1:45" x14ac:dyDescent="0.25">
      <c r="B41" s="203"/>
      <c r="C41" s="203"/>
      <c r="D41" s="203"/>
      <c r="E41" s="203"/>
      <c r="F41" s="203"/>
      <c r="G41" s="203"/>
      <c r="H41" s="203"/>
      <c r="I41" s="203"/>
      <c r="J41" s="294"/>
      <c r="K41" s="294"/>
      <c r="L41" s="294"/>
      <c r="M41" s="294"/>
      <c r="N41" s="294"/>
      <c r="P41" s="294"/>
      <c r="Q41" s="294"/>
    </row>
    <row r="42" spans="1:45" x14ac:dyDescent="0.25">
      <c r="B42" s="294"/>
      <c r="C42" s="294"/>
      <c r="D42" s="294"/>
      <c r="E42" s="294"/>
      <c r="F42" s="294"/>
      <c r="J42" s="294"/>
      <c r="K42" s="294"/>
      <c r="L42" s="294"/>
      <c r="M42" s="294"/>
      <c r="N42" s="294"/>
      <c r="P42" s="218"/>
      <c r="Q42" s="218"/>
      <c r="R42" s="166"/>
      <c r="S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</row>
    <row r="43" spans="1:45" x14ac:dyDescent="0.25"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P43" s="331"/>
      <c r="Q43" s="331"/>
    </row>
    <row r="44" spans="1:45" x14ac:dyDescent="0.25"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P44" s="331"/>
      <c r="Q44" s="331"/>
    </row>
    <row r="45" spans="1:45" x14ac:dyDescent="0.25"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P45" s="331"/>
      <c r="Q45" s="331"/>
    </row>
    <row r="46" spans="1:45" x14ac:dyDescent="0.25">
      <c r="P46" s="331"/>
      <c r="Q46" s="331"/>
    </row>
    <row r="47" spans="1:45" x14ac:dyDescent="0.25">
      <c r="P47" s="331"/>
      <c r="Q47" s="331"/>
    </row>
    <row r="48" spans="1:45" ht="15" customHeight="1" x14ac:dyDescent="0.25"/>
  </sheetData>
  <mergeCells count="1">
    <mergeCell ref="G32:I32"/>
  </mergeCells>
  <conditionalFormatting sqref="Q4">
    <cfRule type="expression" dxfId="5" priority="4" stopIfTrue="1">
      <formula>#REF!&lt;0</formula>
    </cfRule>
  </conditionalFormatting>
  <conditionalFormatting sqref="P4">
    <cfRule type="expression" dxfId="4" priority="3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 macro="[0]!Graphique_Vent">
                <anchor moveWithCells="1" sizeWithCells="1">
                  <from>
                    <xdr:col>14</xdr:col>
                    <xdr:colOff>285750</xdr:colOff>
                    <xdr:row>1</xdr:row>
                    <xdr:rowOff>114300</xdr:rowOff>
                  </from>
                  <to>
                    <xdr:col>14</xdr:col>
                    <xdr:colOff>942975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7" r:id="rId5" name="Button 5">
              <controlPr defaultSize="0" print="0" autoFill="0" autoPict="0" macro="[0]!Graphique_VentJ">
                <anchor moveWithCells="1" sizeWithCells="1">
                  <from>
                    <xdr:col>14</xdr:col>
                    <xdr:colOff>323850</xdr:colOff>
                    <xdr:row>5</xdr:row>
                    <xdr:rowOff>76200</xdr:rowOff>
                  </from>
                  <to>
                    <xdr:col>14</xdr:col>
                    <xdr:colOff>981075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92D050"/>
  </sheetPr>
  <dimension ref="A1:AV72"/>
  <sheetViews>
    <sheetView showGridLines="0" showOutlineSymbols="0" workbookViewId="0">
      <selection activeCell="C1" sqref="C1:O57"/>
    </sheetView>
  </sheetViews>
  <sheetFormatPr baseColWidth="10" defaultRowHeight="15" x14ac:dyDescent="0.25"/>
  <cols>
    <col min="1" max="1" width="13.85546875" customWidth="1"/>
    <col min="2" max="2" width="3" customWidth="1"/>
    <col min="3" max="12" width="11" customWidth="1"/>
    <col min="13" max="13" width="10.7109375" customWidth="1"/>
    <col min="14" max="14" width="11" customWidth="1"/>
    <col min="15" max="15" width="3.42578125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5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48" x14ac:dyDescent="0.25">
      <c r="A1" s="297" t="str">
        <f>Février_2020!C5</f>
        <v>Février_2020</v>
      </c>
      <c r="B1" s="287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94"/>
      <c r="Q1" s="294" t="s">
        <v>3</v>
      </c>
      <c r="R1" s="129" t="s">
        <v>6</v>
      </c>
      <c r="T1" s="294" t="s">
        <v>3</v>
      </c>
      <c r="U1" s="129" t="s">
        <v>7</v>
      </c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1:48" ht="15.75" customHeight="1" x14ac:dyDescent="0.25">
      <c r="A2" s="203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94"/>
      <c r="Q2" s="151" t="s">
        <v>32</v>
      </c>
      <c r="R2" s="218" t="s">
        <v>117</v>
      </c>
      <c r="T2" s="151" t="s">
        <v>32</v>
      </c>
      <c r="U2" s="218" t="s">
        <v>2</v>
      </c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1:48" x14ac:dyDescent="0.25">
      <c r="A3" s="203"/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94"/>
      <c r="Q3" s="9" t="str">
        <f ca="1">VLOOKUP(Q4,Q7:R37,2,0)</f>
        <v>1</v>
      </c>
      <c r="R3" s="406" t="s">
        <v>118</v>
      </c>
      <c r="T3" s="9" t="str">
        <f ca="1">VLOOKUP(T4,T7:U37,2,0)</f>
        <v>21</v>
      </c>
      <c r="U3" s="406"/>
      <c r="Z3" s="10"/>
      <c r="AA3" s="10"/>
      <c r="AB3" s="10"/>
      <c r="AC3" s="10"/>
      <c r="AD3" s="10"/>
      <c r="AE3" s="10"/>
      <c r="AF3" s="10"/>
      <c r="AG3" s="10"/>
    </row>
    <row r="4" spans="1:48" x14ac:dyDescent="0.25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94"/>
      <c r="Q4" s="248">
        <f ca="1">MAX(Q7:Q37)</f>
        <v>11.6</v>
      </c>
      <c r="R4" s="248">
        <f ca="1">SUM(Q7:Q37)</f>
        <v>80.999999999999986</v>
      </c>
      <c r="T4" s="279">
        <f ca="1">MAX(T7:T37)</f>
        <v>0.37986111111111109</v>
      </c>
      <c r="U4" s="279">
        <f ca="1">SUM(T7:T37)</f>
        <v>6.2770833333333336</v>
      </c>
      <c r="Z4" s="10"/>
      <c r="AA4" s="10"/>
      <c r="AB4" s="10"/>
      <c r="AC4" s="10"/>
      <c r="AD4" s="10"/>
      <c r="AE4" s="10"/>
      <c r="AF4" s="10"/>
      <c r="AG4" s="10"/>
    </row>
    <row r="5" spans="1:48" x14ac:dyDescent="0.25">
      <c r="A5" s="203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94"/>
    </row>
    <row r="6" spans="1:48" x14ac:dyDescent="0.25">
      <c r="A6" s="203"/>
      <c r="B6" s="295"/>
      <c r="C6" s="203"/>
      <c r="D6" s="203"/>
      <c r="E6" s="203"/>
      <c r="F6" s="203"/>
      <c r="G6" s="203"/>
      <c r="H6" s="203"/>
      <c r="I6" s="203"/>
      <c r="J6" s="294"/>
      <c r="K6" s="294"/>
      <c r="L6" s="294"/>
      <c r="M6" s="294"/>
      <c r="N6" s="294"/>
      <c r="O6" s="294"/>
      <c r="P6" s="294"/>
      <c r="Q6" s="407" t="s">
        <v>6</v>
      </c>
      <c r="R6" s="408"/>
      <c r="T6" s="408" t="s">
        <v>7</v>
      </c>
      <c r="U6" s="408"/>
      <c r="W6" s="330"/>
    </row>
    <row r="7" spans="1:48" x14ac:dyDescent="0.25">
      <c r="A7" s="203"/>
      <c r="B7" s="218"/>
      <c r="C7" s="203"/>
      <c r="D7" s="203"/>
      <c r="E7" s="203"/>
      <c r="F7" s="203"/>
      <c r="G7" s="203"/>
      <c r="H7" s="203"/>
      <c r="I7" s="203"/>
      <c r="J7" s="203"/>
      <c r="K7" s="294"/>
      <c r="L7" s="294"/>
      <c r="M7" s="294"/>
      <c r="N7" s="294"/>
      <c r="O7" s="294"/>
      <c r="P7" s="294"/>
      <c r="Q7" s="205">
        <f ca="1">INDIRECT($A$1&amp;"!$AG11")</f>
        <v>11.6</v>
      </c>
      <c r="R7" s="206" t="s">
        <v>39</v>
      </c>
      <c r="T7" s="277">
        <f ca="1">INDIRECT($A$1&amp;"!$AX11")</f>
        <v>7.7777777777777779E-2</v>
      </c>
      <c r="U7" s="249" t="s">
        <v>39</v>
      </c>
      <c r="W7" s="330"/>
    </row>
    <row r="8" spans="1:48" x14ac:dyDescent="0.25">
      <c r="A8" s="203"/>
      <c r="B8" s="218"/>
      <c r="C8" s="203"/>
      <c r="D8" s="203"/>
      <c r="E8" s="203"/>
      <c r="F8" s="203"/>
      <c r="G8" s="203"/>
      <c r="H8" s="203"/>
      <c r="I8" s="203"/>
      <c r="J8" s="203"/>
      <c r="K8" s="294"/>
      <c r="L8" s="294"/>
      <c r="M8" s="294"/>
      <c r="N8" s="294"/>
      <c r="O8" s="294"/>
      <c r="P8" s="294"/>
      <c r="Q8" s="205">
        <f ca="1">INDIRECT($A$1&amp;"!$AG13")</f>
        <v>7.7</v>
      </c>
      <c r="R8" s="206" t="s">
        <v>40</v>
      </c>
      <c r="T8" s="277">
        <f ca="1">INDIRECT($A$1&amp;"!$AX13")</f>
        <v>0</v>
      </c>
      <c r="U8" s="249" t="s">
        <v>40</v>
      </c>
      <c r="W8" s="330"/>
    </row>
    <row r="9" spans="1:48" x14ac:dyDescent="0.25">
      <c r="A9" s="203"/>
      <c r="B9" s="218"/>
      <c r="C9" s="203"/>
      <c r="D9" s="203"/>
      <c r="E9" s="203"/>
      <c r="F9" s="203"/>
      <c r="G9" s="203"/>
      <c r="H9" s="203"/>
      <c r="I9" s="203"/>
      <c r="J9" s="203"/>
      <c r="K9" s="294"/>
      <c r="L9" s="294"/>
      <c r="M9" s="294"/>
      <c r="N9" s="294"/>
      <c r="O9" s="294"/>
      <c r="P9" s="294"/>
      <c r="Q9" s="205">
        <f ca="1">INDIRECT($A$1&amp;"!$AG15")</f>
        <v>0</v>
      </c>
      <c r="R9" s="206" t="s">
        <v>41</v>
      </c>
      <c r="T9" s="277">
        <f ca="1">INDIRECT($A$1&amp;"!$AX15")</f>
        <v>0.32222222222222224</v>
      </c>
      <c r="U9" s="249" t="s">
        <v>41</v>
      </c>
      <c r="W9" s="330"/>
    </row>
    <row r="10" spans="1:48" x14ac:dyDescent="0.25">
      <c r="A10" s="203"/>
      <c r="B10" s="218"/>
      <c r="C10" s="203"/>
      <c r="D10" s="203"/>
      <c r="E10" s="203"/>
      <c r="F10" s="203"/>
      <c r="G10" s="203"/>
      <c r="H10" s="203"/>
      <c r="I10" s="203"/>
      <c r="J10" s="203"/>
      <c r="K10" s="294"/>
      <c r="L10" s="294"/>
      <c r="M10" s="294"/>
      <c r="N10" s="294"/>
      <c r="O10" s="294"/>
      <c r="P10" s="294"/>
      <c r="Q10" s="205">
        <f ca="1">INDIRECT($A$1&amp;"!$AG17")</f>
        <v>1</v>
      </c>
      <c r="R10" s="206" t="s">
        <v>42</v>
      </c>
      <c r="T10" s="277">
        <f ca="1">INDIRECT($A$1&amp;"!$AX17")</f>
        <v>0.3263888888888889</v>
      </c>
      <c r="U10" s="249" t="s">
        <v>42</v>
      </c>
      <c r="W10" s="330"/>
    </row>
    <row r="11" spans="1:48" x14ac:dyDescent="0.25">
      <c r="A11" s="203"/>
      <c r="B11" s="218"/>
      <c r="C11" s="203"/>
      <c r="D11" s="203"/>
      <c r="E11" s="203"/>
      <c r="F11" s="203"/>
      <c r="G11" s="203"/>
      <c r="H11" s="203"/>
      <c r="I11" s="203"/>
      <c r="J11" s="203"/>
      <c r="K11" s="294"/>
      <c r="L11" s="294"/>
      <c r="M11" s="294"/>
      <c r="N11" s="294"/>
      <c r="O11" s="294"/>
      <c r="P11" s="294"/>
      <c r="Q11" s="205">
        <f ca="1">INDIRECT($A$1&amp;"!$AG19")</f>
        <v>0</v>
      </c>
      <c r="R11" s="206" t="s">
        <v>43</v>
      </c>
      <c r="T11" s="277">
        <f ca="1">INDIRECT($A$1&amp;"!$AX19")</f>
        <v>0.33055555555555555</v>
      </c>
      <c r="U11" s="249" t="s">
        <v>43</v>
      </c>
      <c r="W11" s="330"/>
    </row>
    <row r="12" spans="1:48" x14ac:dyDescent="0.25">
      <c r="A12" s="203"/>
      <c r="B12" s="218"/>
      <c r="C12" s="203"/>
      <c r="D12" s="203"/>
      <c r="E12" s="203"/>
      <c r="F12" s="203"/>
      <c r="G12" s="203"/>
      <c r="H12" s="203"/>
      <c r="I12" s="203"/>
      <c r="J12" s="203"/>
      <c r="K12" s="294"/>
      <c r="L12" s="294"/>
      <c r="M12" s="294"/>
      <c r="N12" s="294"/>
      <c r="O12" s="294"/>
      <c r="P12" s="294"/>
      <c r="Q12" s="205">
        <f ca="1">INDIRECT($A$1&amp;"!$AG21")</f>
        <v>0</v>
      </c>
      <c r="R12" s="206" t="s">
        <v>44</v>
      </c>
      <c r="T12" s="277">
        <f ca="1">INDIRECT($A$1&amp;"!$AX21")</f>
        <v>0.36458333333333331</v>
      </c>
      <c r="U12" s="249" t="s">
        <v>44</v>
      </c>
      <c r="W12" s="330"/>
    </row>
    <row r="13" spans="1:48" x14ac:dyDescent="0.25">
      <c r="A13" s="203"/>
      <c r="B13" s="203"/>
      <c r="C13" s="203"/>
      <c r="D13" s="203"/>
      <c r="E13" s="203"/>
      <c r="F13" s="203"/>
      <c r="G13" s="203"/>
      <c r="H13" s="203"/>
      <c r="I13" s="203"/>
      <c r="J13" s="203"/>
      <c r="K13" s="294"/>
      <c r="L13" s="294"/>
      <c r="M13" s="294"/>
      <c r="N13" s="294"/>
      <c r="O13" s="294"/>
      <c r="P13" s="294"/>
      <c r="Q13" s="205">
        <f ca="1">INDIRECT($A$1&amp;"!$AG23")</f>
        <v>0</v>
      </c>
      <c r="R13" s="206" t="s">
        <v>45</v>
      </c>
      <c r="T13" s="277">
        <f ca="1">INDIRECT($A$1&amp;"!$AX23")</f>
        <v>0.21666666666666667</v>
      </c>
      <c r="U13" s="249" t="s">
        <v>45</v>
      </c>
      <c r="W13" s="330"/>
    </row>
    <row r="14" spans="1:48" x14ac:dyDescent="0.25">
      <c r="A14" s="203"/>
      <c r="B14" s="203"/>
      <c r="C14" s="203"/>
      <c r="D14" s="203"/>
      <c r="E14" s="203"/>
      <c r="F14" s="203"/>
      <c r="G14" s="203"/>
      <c r="H14" s="203"/>
      <c r="I14" s="203"/>
      <c r="J14" s="203"/>
      <c r="K14" s="294"/>
      <c r="L14" s="294"/>
      <c r="M14" s="294"/>
      <c r="N14" s="294"/>
      <c r="O14" s="294"/>
      <c r="P14" s="294"/>
      <c r="Q14" s="205">
        <f ca="1">INDIRECT($A$1&amp;"!$AG25")</f>
        <v>5.6</v>
      </c>
      <c r="R14" s="206" t="s">
        <v>46</v>
      </c>
      <c r="T14" s="277">
        <f ca="1">INDIRECT($A$1&amp;"!$AX25")</f>
        <v>6.9444444444444448E-2</v>
      </c>
      <c r="U14" s="249" t="s">
        <v>46</v>
      </c>
      <c r="W14" s="330"/>
    </row>
    <row r="15" spans="1:48" x14ac:dyDescent="0.25">
      <c r="A15" s="203"/>
      <c r="B15" s="203"/>
      <c r="C15" s="203"/>
      <c r="D15" s="203"/>
      <c r="E15" s="203"/>
      <c r="F15" s="203"/>
      <c r="G15" s="203"/>
      <c r="H15" s="203"/>
      <c r="I15" s="203"/>
      <c r="J15" s="203"/>
      <c r="K15" s="294"/>
      <c r="L15" s="294"/>
      <c r="M15" s="294"/>
      <c r="N15" s="294"/>
      <c r="O15" s="294"/>
      <c r="P15" s="294"/>
      <c r="Q15" s="205">
        <f ca="1">INDIRECT($A$1&amp;"!$AG27")</f>
        <v>2.8</v>
      </c>
      <c r="R15" s="206" t="s">
        <v>47</v>
      </c>
      <c r="T15" s="277">
        <f ca="1">INDIRECT($A$1&amp;"!$AX27")</f>
        <v>0</v>
      </c>
      <c r="U15" s="249" t="s">
        <v>47</v>
      </c>
      <c r="W15" s="330"/>
    </row>
    <row r="16" spans="1:48" x14ac:dyDescent="0.25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94"/>
      <c r="L16" s="294"/>
      <c r="M16" s="294"/>
      <c r="N16" s="294"/>
      <c r="O16" s="294"/>
      <c r="P16" s="294"/>
      <c r="Q16" s="205">
        <f ca="1">INDIRECT($A$1&amp;"!$AG29")</f>
        <v>0.5</v>
      </c>
      <c r="R16" s="206" t="s">
        <v>48</v>
      </c>
      <c r="T16" s="277">
        <f ca="1">INDIRECT($A$1&amp;"!$AX29")</f>
        <v>0.24930555555555556</v>
      </c>
      <c r="U16" s="249" t="s">
        <v>48</v>
      </c>
      <c r="W16" s="330"/>
    </row>
    <row r="17" spans="1:23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94"/>
      <c r="L17" s="294"/>
      <c r="M17" s="294"/>
      <c r="N17" s="294"/>
      <c r="O17" s="294"/>
      <c r="P17" s="294"/>
      <c r="Q17" s="205">
        <f ca="1">INDIRECT($A$1&amp;"!$AG31")</f>
        <v>1.7</v>
      </c>
      <c r="R17" s="206" t="s">
        <v>49</v>
      </c>
      <c r="T17" s="277">
        <f ca="1">INDIRECT($A$1&amp;"!$AX31")</f>
        <v>0.17152777777777778</v>
      </c>
      <c r="U17" s="249" t="s">
        <v>49</v>
      </c>
      <c r="W17" s="330"/>
    </row>
    <row r="18" spans="1:23" x14ac:dyDescent="0.25">
      <c r="A18" s="203"/>
      <c r="B18" s="203"/>
      <c r="C18" s="203"/>
      <c r="D18" s="203"/>
      <c r="E18" s="203"/>
      <c r="F18" s="203"/>
      <c r="G18" s="203"/>
      <c r="H18" s="203"/>
      <c r="I18" s="203"/>
      <c r="J18" s="203"/>
      <c r="K18" s="294"/>
      <c r="L18" s="294"/>
      <c r="M18" s="294"/>
      <c r="N18" s="294"/>
      <c r="O18" s="294"/>
      <c r="P18" s="294"/>
      <c r="Q18" s="205">
        <f ca="1">INDIRECT($A$1&amp;"!$AG33")</f>
        <v>1.3</v>
      </c>
      <c r="R18" s="206" t="s">
        <v>50</v>
      </c>
      <c r="T18" s="277">
        <f ca="1">INDIRECT($A$1&amp;"!$AX33")</f>
        <v>0.3611111111111111</v>
      </c>
      <c r="U18" s="249" t="s">
        <v>50</v>
      </c>
      <c r="W18" s="330"/>
    </row>
    <row r="19" spans="1:23" x14ac:dyDescent="0.25">
      <c r="A19" s="203"/>
      <c r="B19" s="203"/>
      <c r="C19" s="203"/>
      <c r="D19" s="203"/>
      <c r="E19" s="203"/>
      <c r="F19" s="203"/>
      <c r="G19" s="203"/>
      <c r="H19" s="203"/>
      <c r="I19" s="203"/>
      <c r="J19" s="203"/>
      <c r="K19" s="294"/>
      <c r="L19" s="294"/>
      <c r="M19" s="294"/>
      <c r="N19" s="294"/>
      <c r="O19" s="294"/>
      <c r="P19" s="294"/>
      <c r="Q19" s="205">
        <f ca="1">INDIRECT($A$1&amp;"!$AG35")</f>
        <v>2.6</v>
      </c>
      <c r="R19" s="206" t="s">
        <v>51</v>
      </c>
      <c r="T19" s="277">
        <f ca="1">INDIRECT($A$1&amp;"!$AX35")</f>
        <v>0.18055555555555555</v>
      </c>
      <c r="U19" s="249" t="s">
        <v>51</v>
      </c>
      <c r="W19" s="330"/>
    </row>
    <row r="20" spans="1:23" x14ac:dyDescent="0.25">
      <c r="A20" s="203"/>
      <c r="B20" s="203"/>
      <c r="C20" s="203"/>
      <c r="D20" s="203"/>
      <c r="E20" s="203"/>
      <c r="F20" s="203"/>
      <c r="G20" s="203"/>
      <c r="H20" s="203"/>
      <c r="I20" s="203"/>
      <c r="J20" s="203"/>
      <c r="K20" s="294"/>
      <c r="L20" s="294"/>
      <c r="M20" s="294"/>
      <c r="N20" s="294"/>
      <c r="O20" s="294"/>
      <c r="P20" s="294"/>
      <c r="Q20" s="205">
        <f ca="1">INDIRECT($A$1&amp;"!$AG37")</f>
        <v>0</v>
      </c>
      <c r="R20" s="206" t="s">
        <v>52</v>
      </c>
      <c r="T20" s="277">
        <f ca="1">INDIRECT($A$1&amp;"!$AX37")</f>
        <v>0.34513888888888888</v>
      </c>
      <c r="U20" s="249" t="s">
        <v>52</v>
      </c>
      <c r="W20" s="330"/>
    </row>
    <row r="21" spans="1:23" x14ac:dyDescent="0.25">
      <c r="A21" s="203"/>
      <c r="B21" s="203"/>
      <c r="C21" s="203"/>
      <c r="D21" s="218"/>
      <c r="E21" s="218"/>
      <c r="F21" s="218"/>
      <c r="G21" s="203"/>
      <c r="H21" s="203"/>
      <c r="I21" s="218"/>
      <c r="J21" s="203"/>
      <c r="K21" s="294"/>
      <c r="L21" s="294"/>
      <c r="M21" s="294"/>
      <c r="N21" s="294"/>
      <c r="O21" s="294"/>
      <c r="P21" s="294"/>
      <c r="Q21" s="205">
        <f ca="1">INDIRECT($A$1&amp;"!$AG39")</f>
        <v>0</v>
      </c>
      <c r="R21" s="206" t="s">
        <v>53</v>
      </c>
      <c r="T21" s="277">
        <f ca="1">INDIRECT($A$1&amp;"!$AX39")</f>
        <v>0.24305555555555555</v>
      </c>
      <c r="U21" s="249" t="s">
        <v>53</v>
      </c>
      <c r="W21" s="330"/>
    </row>
    <row r="22" spans="1:23" x14ac:dyDescent="0.25">
      <c r="A22" s="203"/>
      <c r="B22" s="203"/>
      <c r="C22" s="203"/>
      <c r="D22" s="218"/>
      <c r="E22" s="218"/>
      <c r="F22" s="218"/>
      <c r="G22" s="203"/>
      <c r="H22" s="203"/>
      <c r="I22" s="218"/>
      <c r="J22" s="203"/>
      <c r="K22" s="294"/>
      <c r="L22" s="294"/>
      <c r="M22" s="294"/>
      <c r="N22" s="294"/>
      <c r="O22" s="294"/>
      <c r="P22" s="294"/>
      <c r="Q22" s="205">
        <f ca="1">INDIRECT($A$1&amp;"!$AG41")</f>
        <v>4</v>
      </c>
      <c r="R22" s="206" t="s">
        <v>54</v>
      </c>
      <c r="T22" s="277">
        <f ca="1">INDIRECT($A$1&amp;"!$AX41")</f>
        <v>0.2013888888888889</v>
      </c>
      <c r="U22" s="249" t="s">
        <v>54</v>
      </c>
      <c r="W22" s="330"/>
    </row>
    <row r="23" spans="1:23" x14ac:dyDescent="0.25">
      <c r="A23" s="203"/>
      <c r="B23" s="203"/>
      <c r="C23" s="203"/>
      <c r="D23" s="218"/>
      <c r="E23" s="218"/>
      <c r="F23" s="218"/>
      <c r="G23" s="203"/>
      <c r="H23" s="203"/>
      <c r="I23" s="218"/>
      <c r="J23" s="203"/>
      <c r="K23" s="294"/>
      <c r="L23" s="294"/>
      <c r="M23" s="294"/>
      <c r="N23" s="294"/>
      <c r="O23" s="294"/>
      <c r="P23" s="294"/>
      <c r="Q23" s="205">
        <f ca="1">INDIRECT($A$1&amp;"!$AG43")</f>
        <v>7.1</v>
      </c>
      <c r="R23" s="206" t="s">
        <v>55</v>
      </c>
      <c r="T23" s="277">
        <f ca="1">INDIRECT($A$1&amp;"!$AX43")</f>
        <v>0.27569444444444446</v>
      </c>
      <c r="U23" s="249" t="s">
        <v>55</v>
      </c>
      <c r="W23" s="330"/>
    </row>
    <row r="24" spans="1:23" x14ac:dyDescent="0.25">
      <c r="A24" s="203"/>
      <c r="B24" s="203"/>
      <c r="C24" s="203"/>
      <c r="D24" s="218"/>
      <c r="E24" s="218"/>
      <c r="F24" s="218"/>
      <c r="G24" s="203"/>
      <c r="H24" s="203"/>
      <c r="I24" s="218"/>
      <c r="J24" s="203"/>
      <c r="K24" s="294"/>
      <c r="L24" s="294"/>
      <c r="M24" s="294"/>
      <c r="N24" s="294"/>
      <c r="O24" s="294"/>
      <c r="P24" s="294"/>
      <c r="Q24" s="205">
        <f ca="1">INDIRECT($A$1&amp;"!$AG45")</f>
        <v>1</v>
      </c>
      <c r="R24" s="206" t="s">
        <v>56</v>
      </c>
      <c r="T24" s="277">
        <f ca="1">INDIRECT($A$1&amp;"!$AX45")</f>
        <v>0.31458333333333333</v>
      </c>
      <c r="U24" s="249" t="s">
        <v>56</v>
      </c>
      <c r="W24" s="330"/>
    </row>
    <row r="25" spans="1:23" ht="12.75" customHeight="1" x14ac:dyDescent="0.25">
      <c r="A25" s="203"/>
      <c r="B25" s="203"/>
      <c r="C25" s="203"/>
      <c r="D25" s="218"/>
      <c r="E25" s="218"/>
      <c r="F25" s="218"/>
      <c r="G25" s="203"/>
      <c r="H25" s="203"/>
      <c r="I25" s="218"/>
      <c r="J25" s="203"/>
      <c r="K25" s="294"/>
      <c r="L25" s="294"/>
      <c r="M25" s="294"/>
      <c r="N25" s="294"/>
      <c r="O25" s="294"/>
      <c r="P25" s="294"/>
      <c r="Q25" s="205">
        <f ca="1">INDIRECT($A$1&amp;"!$AG47")</f>
        <v>2.1</v>
      </c>
      <c r="R25" s="206" t="s">
        <v>57</v>
      </c>
      <c r="T25" s="277">
        <f ca="1">INDIRECT($A$1&amp;"!$AX47")</f>
        <v>0.23472222222222222</v>
      </c>
      <c r="U25" s="249" t="s">
        <v>57</v>
      </c>
      <c r="W25" s="330"/>
    </row>
    <row r="26" spans="1:23" x14ac:dyDescent="0.25">
      <c r="A26" s="203"/>
      <c r="B26" s="203"/>
      <c r="C26" s="203"/>
      <c r="D26" s="218"/>
      <c r="E26" s="218"/>
      <c r="F26" s="218"/>
      <c r="G26" s="203"/>
      <c r="H26" s="203"/>
      <c r="I26" s="218"/>
      <c r="J26" s="203"/>
      <c r="K26" s="294"/>
      <c r="L26" s="294"/>
      <c r="M26" s="294"/>
      <c r="N26" s="294"/>
      <c r="O26" s="294"/>
      <c r="P26" s="294"/>
      <c r="Q26" s="205">
        <f ca="1">INDIRECT($A$1&amp;"!$AG49")</f>
        <v>0.7</v>
      </c>
      <c r="R26" s="206" t="s">
        <v>58</v>
      </c>
      <c r="T26" s="277">
        <f ca="1">INDIRECT($A$1&amp;"!$AX49")</f>
        <v>0.16388888888888889</v>
      </c>
      <c r="U26" s="249" t="s">
        <v>58</v>
      </c>
      <c r="W26" s="330"/>
    </row>
    <row r="27" spans="1:23" x14ac:dyDescent="0.25">
      <c r="A27" s="203"/>
      <c r="B27" s="203"/>
      <c r="C27" s="203"/>
      <c r="D27" s="218"/>
      <c r="E27" s="218"/>
      <c r="F27" s="218"/>
      <c r="G27" s="203"/>
      <c r="H27" s="203"/>
      <c r="I27" s="218"/>
      <c r="J27" s="203"/>
      <c r="K27" s="294"/>
      <c r="L27" s="294"/>
      <c r="M27" s="294"/>
      <c r="N27" s="294"/>
      <c r="O27" s="294"/>
      <c r="P27" s="294"/>
      <c r="Q27" s="205">
        <f ca="1">INDIRECT($A$1&amp;"!$AG51")</f>
        <v>0.3</v>
      </c>
      <c r="R27" s="206" t="s">
        <v>59</v>
      </c>
      <c r="T27" s="277">
        <f ca="1">INDIRECT($A$1&amp;"!$AX51")</f>
        <v>0.37986111111111109</v>
      </c>
      <c r="U27" s="249" t="s">
        <v>59</v>
      </c>
      <c r="W27" s="330"/>
    </row>
    <row r="28" spans="1:23" x14ac:dyDescent="0.25">
      <c r="A28" s="203"/>
      <c r="B28" s="203"/>
      <c r="C28" s="203"/>
      <c r="D28" s="218"/>
      <c r="E28" s="218"/>
      <c r="F28" s="218"/>
      <c r="G28" s="203"/>
      <c r="H28" s="203"/>
      <c r="I28" s="218"/>
      <c r="J28" s="203"/>
      <c r="K28" s="294"/>
      <c r="L28" s="294"/>
      <c r="M28" s="294"/>
      <c r="N28" s="294"/>
      <c r="O28" s="294"/>
      <c r="P28" s="294"/>
      <c r="Q28" s="205">
        <f ca="1">INDIRECT($A$1&amp;"!$AG53")</f>
        <v>0</v>
      </c>
      <c r="R28" s="206" t="s">
        <v>60</v>
      </c>
      <c r="T28" s="277">
        <f ca="1">INDIRECT($A$1&amp;"!$AX53")</f>
        <v>0.23541666666666666</v>
      </c>
      <c r="U28" s="249" t="s">
        <v>60</v>
      </c>
      <c r="W28" s="330"/>
    </row>
    <row r="29" spans="1:23" x14ac:dyDescent="0.25">
      <c r="A29" s="203"/>
      <c r="B29" s="203"/>
      <c r="C29" s="203"/>
      <c r="D29" s="218"/>
      <c r="E29" s="218"/>
      <c r="F29" s="218"/>
      <c r="G29" s="203"/>
      <c r="H29" s="203"/>
      <c r="I29" s="218"/>
      <c r="J29" s="203"/>
      <c r="K29" s="294"/>
      <c r="L29" s="294"/>
      <c r="M29" s="294"/>
      <c r="N29" s="294"/>
      <c r="O29" s="294"/>
      <c r="P29" s="294"/>
      <c r="Q29" s="205">
        <f ca="1">INDIRECT($A$1&amp;"!$AG55")</f>
        <v>0.5</v>
      </c>
      <c r="R29" s="206" t="s">
        <v>61</v>
      </c>
      <c r="T29" s="277">
        <f ca="1">INDIRECT($A$1&amp;"!$AX55")</f>
        <v>5.2083333333333336E-2</v>
      </c>
      <c r="U29" s="249" t="s">
        <v>61</v>
      </c>
      <c r="W29" s="330"/>
    </row>
    <row r="30" spans="1:23" x14ac:dyDescent="0.25">
      <c r="A30" s="203"/>
      <c r="B30" s="296"/>
      <c r="C30" s="203"/>
      <c r="D30" s="218"/>
      <c r="E30" s="218"/>
      <c r="F30" s="218"/>
      <c r="G30" s="203"/>
      <c r="H30" s="203"/>
      <c r="I30" s="218"/>
      <c r="J30" s="613"/>
      <c r="K30" s="294"/>
      <c r="L30" s="294"/>
      <c r="M30" s="294"/>
      <c r="N30" s="294"/>
      <c r="O30" s="294"/>
      <c r="P30" s="294"/>
      <c r="Q30" s="205">
        <f ca="1">INDIRECT($A$1&amp;"!$AG57")</f>
        <v>0.8</v>
      </c>
      <c r="R30" s="206" t="s">
        <v>62</v>
      </c>
      <c r="T30" s="277">
        <f ca="1">INDIRECT($A$1&amp;"!$AX57")</f>
        <v>0.12708333333333333</v>
      </c>
      <c r="U30" s="249" t="s">
        <v>62</v>
      </c>
      <c r="W30" s="330"/>
    </row>
    <row r="31" spans="1:23" x14ac:dyDescent="0.25">
      <c r="A31" s="203"/>
      <c r="B31" s="133"/>
      <c r="C31" s="203"/>
      <c r="D31" s="203"/>
      <c r="E31" s="203"/>
      <c r="F31" s="203"/>
      <c r="G31" s="203"/>
      <c r="H31" s="203"/>
      <c r="I31" s="203"/>
      <c r="J31" s="203"/>
      <c r="K31" s="294"/>
      <c r="L31" s="294"/>
      <c r="M31" s="294"/>
      <c r="N31" s="294"/>
      <c r="O31" s="294"/>
      <c r="P31" s="294"/>
      <c r="Q31" s="205">
        <f ca="1">INDIRECT($A$1&amp;"!$AG59")</f>
        <v>6.3</v>
      </c>
      <c r="R31" s="206" t="s">
        <v>63</v>
      </c>
      <c r="T31" s="277">
        <f ca="1">INDIRECT($A$1&amp;"!$AX59")</f>
        <v>0.24097222222222223</v>
      </c>
      <c r="U31" s="249" t="s">
        <v>63</v>
      </c>
      <c r="W31" s="330"/>
    </row>
    <row r="32" spans="1:23" x14ac:dyDescent="0.25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94"/>
      <c r="L32" s="294"/>
      <c r="M32" s="294"/>
      <c r="N32" s="294"/>
      <c r="O32" s="294"/>
      <c r="P32" s="294"/>
      <c r="Q32" s="205">
        <f ca="1">INDIRECT($A$1&amp;"!$AG61")</f>
        <v>5.0999999999999996</v>
      </c>
      <c r="R32" s="206" t="s">
        <v>64</v>
      </c>
      <c r="T32" s="277">
        <f ca="1">INDIRECT($A$1&amp;"!$AX61")</f>
        <v>0.26250000000000001</v>
      </c>
      <c r="U32" s="249" t="s">
        <v>64</v>
      </c>
      <c r="W32" s="330"/>
    </row>
    <row r="33" spans="1:25" x14ac:dyDescent="0.2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94"/>
      <c r="L33" s="294"/>
      <c r="M33" s="294"/>
      <c r="N33" s="294"/>
      <c r="O33" s="294"/>
      <c r="P33" s="294"/>
      <c r="Q33" s="205">
        <f ca="1">INDIRECT($A$1&amp;"!$AG63")</f>
        <v>11.5</v>
      </c>
      <c r="R33" s="206" t="s">
        <v>65</v>
      </c>
      <c r="T33" s="277">
        <f ca="1">INDIRECT($A$1&amp;"!$AX63")</f>
        <v>0.18888888888888888</v>
      </c>
      <c r="U33" s="249" t="s">
        <v>65</v>
      </c>
      <c r="W33" s="330"/>
    </row>
    <row r="34" spans="1:25" x14ac:dyDescent="0.25">
      <c r="A34" s="203"/>
      <c r="B34" s="203"/>
      <c r="C34" s="203"/>
      <c r="D34" s="203"/>
      <c r="E34" s="203"/>
      <c r="F34" s="203"/>
      <c r="G34" s="203"/>
      <c r="H34" s="203"/>
      <c r="I34" s="203"/>
      <c r="J34" s="218"/>
      <c r="K34" s="294"/>
      <c r="L34" s="294"/>
      <c r="M34" s="294"/>
      <c r="N34" s="294"/>
      <c r="O34" s="294"/>
      <c r="P34" s="294"/>
      <c r="Q34" s="205">
        <f ca="1">INDIRECT($A$1&amp;"!$AG65")</f>
        <v>3.3</v>
      </c>
      <c r="R34" s="206" t="s">
        <v>66</v>
      </c>
      <c r="T34" s="277">
        <f ca="1">INDIRECT($A$1&amp;"!$AX65")</f>
        <v>0.16319444444444445</v>
      </c>
      <c r="U34" s="249" t="s">
        <v>66</v>
      </c>
      <c r="W34" s="330"/>
    </row>
    <row r="35" spans="1:25" x14ac:dyDescent="0.2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94"/>
      <c r="L35" s="294"/>
      <c r="M35" s="294"/>
      <c r="N35" s="294"/>
      <c r="O35" s="294"/>
      <c r="P35" s="294"/>
      <c r="Q35" s="205">
        <f ca="1">INDIRECT($A$1&amp;"!$AG67")</f>
        <v>3.5</v>
      </c>
      <c r="R35" s="206" t="s">
        <v>67</v>
      </c>
      <c r="T35" s="277">
        <f ca="1">INDIRECT($A$1&amp;"!$AX67")</f>
        <v>0.17847222222222223</v>
      </c>
      <c r="U35" s="249" t="s">
        <v>67</v>
      </c>
      <c r="W35" s="330"/>
    </row>
    <row r="36" spans="1:25" x14ac:dyDescent="0.2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94"/>
      <c r="L36" s="294"/>
      <c r="M36" s="294"/>
      <c r="N36" s="294"/>
      <c r="O36" s="294"/>
      <c r="P36" s="203"/>
      <c r="Q36" s="205">
        <f ca="1">INDIRECT($A$1&amp;"!$AG69")</f>
        <v>0</v>
      </c>
      <c r="R36" s="206" t="s">
        <v>68</v>
      </c>
      <c r="T36" s="277">
        <f ca="1">INDIRECT($A$1&amp;"!$AX69")</f>
        <v>0</v>
      </c>
      <c r="U36" s="249" t="s">
        <v>68</v>
      </c>
      <c r="W36" s="330"/>
    </row>
    <row r="37" spans="1:25" x14ac:dyDescent="0.2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94"/>
      <c r="L37" s="294"/>
      <c r="M37" s="294"/>
      <c r="N37" s="294"/>
      <c r="O37" s="294"/>
      <c r="P37" s="203"/>
      <c r="Q37" s="205">
        <f ca="1">INDIRECT($A$1&amp;"!$AG71")</f>
        <v>0</v>
      </c>
      <c r="R37" s="249" t="s">
        <v>69</v>
      </c>
      <c r="T37" s="277">
        <f ca="1">INDIRECT($A$1&amp;"!$AX71")</f>
        <v>0</v>
      </c>
      <c r="U37" s="249" t="s">
        <v>69</v>
      </c>
      <c r="W37" s="331"/>
      <c r="X37" s="293"/>
      <c r="Y37" s="330"/>
    </row>
    <row r="38" spans="1:25" x14ac:dyDescent="0.2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94"/>
      <c r="L38" s="294"/>
      <c r="M38" s="294"/>
      <c r="N38" s="294"/>
      <c r="O38" s="294"/>
      <c r="P38" s="203"/>
      <c r="Q38" s="294"/>
      <c r="R38" s="294"/>
    </row>
    <row r="39" spans="1:25" x14ac:dyDescent="0.2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94"/>
      <c r="L39" s="294"/>
      <c r="M39" s="294"/>
      <c r="N39" s="294"/>
      <c r="O39" s="294"/>
      <c r="P39" s="203"/>
      <c r="Q39" s="294"/>
      <c r="R39" s="294"/>
    </row>
    <row r="40" spans="1:25" x14ac:dyDescent="0.2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94"/>
      <c r="L40" s="294"/>
      <c r="M40" s="294"/>
      <c r="N40" s="294"/>
      <c r="O40" s="294"/>
      <c r="P40" s="203"/>
      <c r="Q40" s="294"/>
      <c r="R40" s="294"/>
    </row>
    <row r="41" spans="1:25" x14ac:dyDescent="0.25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94"/>
      <c r="L41" s="294"/>
      <c r="M41" s="294"/>
      <c r="N41" s="294"/>
      <c r="O41" s="294"/>
      <c r="P41" s="294"/>
      <c r="Q41" s="294"/>
      <c r="R41" s="294"/>
    </row>
    <row r="42" spans="1:25" x14ac:dyDescent="0.25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94"/>
      <c r="L42" s="294"/>
      <c r="M42" s="294"/>
      <c r="N42" s="294"/>
      <c r="O42" s="294"/>
      <c r="P42" s="294"/>
      <c r="Q42" s="294"/>
      <c r="R42" s="294"/>
    </row>
    <row r="43" spans="1:25" x14ac:dyDescent="0.25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94"/>
      <c r="L43" s="294"/>
      <c r="M43" s="294"/>
      <c r="N43" s="294"/>
      <c r="O43" s="294"/>
      <c r="P43" s="294"/>
      <c r="Q43" s="294"/>
      <c r="R43" s="294"/>
    </row>
    <row r="44" spans="1:25" x14ac:dyDescent="0.25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94"/>
      <c r="L44" s="294"/>
      <c r="M44" s="294"/>
      <c r="N44" s="294"/>
      <c r="O44" s="294"/>
      <c r="P44" s="294"/>
      <c r="Q44" s="294"/>
      <c r="R44" s="294"/>
    </row>
    <row r="45" spans="1:25" x14ac:dyDescent="0.25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94"/>
      <c r="L45" s="294"/>
      <c r="M45" s="294"/>
      <c r="N45" s="294"/>
      <c r="O45" s="294"/>
      <c r="P45" s="294"/>
      <c r="Q45" s="294"/>
      <c r="R45" s="294"/>
    </row>
    <row r="46" spans="1:25" x14ac:dyDescent="0.25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94"/>
      <c r="L46" s="294"/>
      <c r="M46" s="294"/>
      <c r="N46" s="294"/>
      <c r="O46" s="294"/>
      <c r="P46" s="294"/>
      <c r="Q46" s="294"/>
      <c r="R46" s="294"/>
    </row>
    <row r="47" spans="1:25" x14ac:dyDescent="0.25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94"/>
      <c r="L47" s="294"/>
      <c r="M47" s="294"/>
      <c r="N47" s="294"/>
      <c r="O47" s="294"/>
      <c r="P47" s="294"/>
      <c r="Q47" s="294"/>
      <c r="R47" s="294"/>
    </row>
    <row r="48" spans="1:25" x14ac:dyDescent="0.25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94"/>
      <c r="L48" s="294"/>
      <c r="M48" s="294"/>
      <c r="N48" s="294"/>
      <c r="O48" s="294"/>
      <c r="P48" s="294"/>
      <c r="Q48" s="294"/>
      <c r="R48" s="294"/>
    </row>
    <row r="49" spans="1:48" x14ac:dyDescent="0.25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94"/>
      <c r="L49" s="294"/>
      <c r="M49" s="294"/>
      <c r="N49" s="294"/>
      <c r="O49" s="294"/>
      <c r="P49" s="294"/>
      <c r="Q49" s="294"/>
      <c r="R49" s="294"/>
    </row>
    <row r="50" spans="1:48" x14ac:dyDescent="0.25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94"/>
      <c r="L50" s="294"/>
      <c r="M50" s="294"/>
      <c r="N50" s="294"/>
      <c r="O50" s="294"/>
      <c r="P50" s="294"/>
      <c r="Q50" s="294"/>
      <c r="R50" s="294"/>
    </row>
    <row r="51" spans="1:48" x14ac:dyDescent="0.25">
      <c r="A51" s="218"/>
      <c r="B51" s="218"/>
      <c r="C51" s="203"/>
      <c r="D51" s="203"/>
      <c r="E51" s="203"/>
      <c r="F51" s="203"/>
      <c r="G51" s="203"/>
      <c r="H51" s="203"/>
      <c r="I51" s="203"/>
      <c r="J51" s="203"/>
      <c r="K51" s="294"/>
      <c r="L51" s="294"/>
      <c r="M51" s="294"/>
      <c r="N51" s="294"/>
      <c r="O51" s="294"/>
      <c r="P51" s="218"/>
      <c r="Q51" s="218"/>
      <c r="R51" s="218"/>
      <c r="S51" s="8"/>
      <c r="T51" s="8"/>
      <c r="U51" s="8"/>
      <c r="V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</row>
    <row r="52" spans="1:48" x14ac:dyDescent="0.25">
      <c r="B52" s="247"/>
      <c r="C52" s="203"/>
      <c r="D52" s="203"/>
      <c r="E52" s="203"/>
      <c r="F52" s="203"/>
      <c r="G52" s="203"/>
      <c r="H52" s="203"/>
      <c r="I52" s="203"/>
      <c r="J52" s="203"/>
      <c r="K52" s="294"/>
      <c r="L52" s="294"/>
      <c r="M52" s="294"/>
      <c r="N52" s="294"/>
      <c r="O52" s="294"/>
      <c r="P52" s="247"/>
      <c r="Q52" s="247"/>
      <c r="R52" s="247"/>
    </row>
    <row r="53" spans="1:48" x14ac:dyDescent="0.25">
      <c r="B53" s="247"/>
      <c r="C53" s="203"/>
      <c r="D53" s="203"/>
      <c r="E53" s="203"/>
      <c r="F53" s="203"/>
      <c r="G53" s="203"/>
      <c r="H53" s="203"/>
      <c r="I53" s="203"/>
      <c r="J53" s="203"/>
      <c r="K53" s="294"/>
      <c r="L53" s="294"/>
      <c r="M53" s="294"/>
      <c r="N53" s="294"/>
      <c r="O53" s="294"/>
      <c r="P53" s="247"/>
      <c r="Q53" s="247"/>
      <c r="R53" s="247"/>
    </row>
    <row r="54" spans="1:48" x14ac:dyDescent="0.25">
      <c r="B54" s="247"/>
      <c r="C54" s="203"/>
      <c r="D54" s="203"/>
      <c r="E54" s="203"/>
      <c r="F54" s="203"/>
      <c r="G54" s="203"/>
      <c r="H54" s="203"/>
      <c r="I54" s="203"/>
      <c r="J54" s="203"/>
      <c r="K54" s="294"/>
      <c r="L54" s="294"/>
      <c r="M54" s="294"/>
      <c r="N54" s="294"/>
      <c r="O54" s="294"/>
      <c r="P54" s="247"/>
      <c r="Q54" s="247"/>
      <c r="R54" s="247"/>
    </row>
    <row r="55" spans="1:48" x14ac:dyDescent="0.25">
      <c r="C55" s="203"/>
      <c r="D55" s="203"/>
      <c r="E55" s="203"/>
      <c r="F55" s="203"/>
      <c r="G55" s="203"/>
      <c r="H55" s="203"/>
      <c r="I55" s="203"/>
      <c r="J55" s="203"/>
      <c r="K55" s="294"/>
      <c r="L55" s="294"/>
      <c r="M55" s="294"/>
      <c r="N55" s="294"/>
      <c r="O55" s="294"/>
      <c r="Q55" s="247"/>
      <c r="R55" s="247"/>
    </row>
    <row r="56" spans="1:48" x14ac:dyDescent="0.25"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Q56" s="247"/>
      <c r="R56" s="247"/>
    </row>
    <row r="57" spans="1:48" ht="21.75" customHeight="1" x14ac:dyDescent="0.25"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</row>
    <row r="58" spans="1:48" x14ac:dyDescent="0.25"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</row>
    <row r="59" spans="1:48" x14ac:dyDescent="0.25"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</row>
    <row r="70" spans="7:9" ht="14.25" customHeight="1" x14ac:dyDescent="0.25"/>
    <row r="72" spans="7:9" x14ac:dyDescent="0.25">
      <c r="G72" s="655">
        <f ca="1">TODAY()</f>
        <v>44244</v>
      </c>
      <c r="H72" s="655"/>
      <c r="I72" s="655"/>
    </row>
  </sheetData>
  <mergeCells count="1">
    <mergeCell ref="G72:I72"/>
  </mergeCells>
  <conditionalFormatting sqref="R4">
    <cfRule type="expression" dxfId="3" priority="5" stopIfTrue="1">
      <formula>#REF!&lt;0</formula>
    </cfRule>
  </conditionalFormatting>
  <conditionalFormatting sqref="Q4">
    <cfRule type="expression" dxfId="2" priority="3" stopIfTrue="1">
      <formula>#REF!&lt;0</formula>
    </cfRule>
  </conditionalFormatting>
  <conditionalFormatting sqref="T4">
    <cfRule type="expression" dxfId="1" priority="1" stopIfTrue="1">
      <formula>#REF!&lt;0</formula>
    </cfRule>
  </conditionalFormatting>
  <conditionalFormatting sqref="U4">
    <cfRule type="expression" dxfId="0" priority="2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_Soleil">
                <anchor moveWithCells="1" sizeWithCells="1">
                  <from>
                    <xdr:col>15</xdr:col>
                    <xdr:colOff>371475</xdr:colOff>
                    <xdr:row>51</xdr:row>
                    <xdr:rowOff>152400</xdr:rowOff>
                  </from>
                  <to>
                    <xdr:col>16</xdr:col>
                    <xdr:colOff>600075</xdr:colOff>
                    <xdr:row>54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5" name="Button 2">
              <controlPr defaultSize="0" print="0" autoFill="0" autoPict="0" macro="[0]!Graphique_Pluie_Soleil">
                <anchor moveWithCells="1" sizeWithCells="1">
                  <from>
                    <xdr:col>18</xdr:col>
                    <xdr:colOff>28575</xdr:colOff>
                    <xdr:row>3</xdr:row>
                    <xdr:rowOff>152400</xdr:rowOff>
                  </from>
                  <to>
                    <xdr:col>18</xdr:col>
                    <xdr:colOff>685800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6" name="Button 3">
              <controlPr defaultSize="0" print="0" autoFill="0" autoPict="0" macro="[0]!Tableau_Soleil_J">
                <anchor moveWithCells="1" sizeWithCells="1">
                  <from>
                    <xdr:col>12</xdr:col>
                    <xdr:colOff>114300</xdr:colOff>
                    <xdr:row>71</xdr:row>
                    <xdr:rowOff>66675</xdr:rowOff>
                  </from>
                  <to>
                    <xdr:col>13</xdr:col>
                    <xdr:colOff>0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7" name="Button 4">
              <controlPr defaultSize="0" print="0" autoFill="0" autoPict="0" macro="[0]!Tableau_Luminosité">
                <anchor moveWithCells="1" sizeWithCells="1">
                  <from>
                    <xdr:col>15</xdr:col>
                    <xdr:colOff>133350</xdr:colOff>
                    <xdr:row>71</xdr:row>
                    <xdr:rowOff>47625</xdr:rowOff>
                  </from>
                  <to>
                    <xdr:col>16</xdr:col>
                    <xdr:colOff>361950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D38"/>
  <sheetViews>
    <sheetView showGridLines="0" zoomScaleNormal="100" workbookViewId="0">
      <selection activeCell="A36" sqref="A36"/>
    </sheetView>
  </sheetViews>
  <sheetFormatPr baseColWidth="10" defaultRowHeight="15" x14ac:dyDescent="0.25"/>
  <cols>
    <col min="1" max="1" width="111.28515625" customWidth="1"/>
    <col min="2" max="2" width="16.7109375" customWidth="1"/>
    <col min="3" max="3" width="98.85546875" customWidth="1"/>
    <col min="5" max="5" width="23.7109375" customWidth="1"/>
    <col min="6" max="8" width="10"/>
    <col min="9" max="9" width="10.7109375" customWidth="1"/>
  </cols>
  <sheetData>
    <row r="1" spans="1:4" ht="27" customHeight="1" thickTop="1" x14ac:dyDescent="0.3">
      <c r="A1" s="594"/>
      <c r="B1" t="s">
        <v>82</v>
      </c>
      <c r="C1" s="616" t="s">
        <v>177</v>
      </c>
    </row>
    <row r="2" spans="1:4" x14ac:dyDescent="0.25">
      <c r="A2" s="595"/>
      <c r="C2" s="617"/>
    </row>
    <row r="3" spans="1:4" x14ac:dyDescent="0.25">
      <c r="A3" s="595"/>
      <c r="C3" s="617"/>
    </row>
    <row r="4" spans="1:4" x14ac:dyDescent="0.25">
      <c r="A4" s="595"/>
      <c r="C4" s="617"/>
    </row>
    <row r="5" spans="1:4" x14ac:dyDescent="0.25">
      <c r="A5" s="595"/>
      <c r="C5" s="617"/>
    </row>
    <row r="6" spans="1:4" x14ac:dyDescent="0.25">
      <c r="A6" s="595"/>
      <c r="C6" s="617"/>
    </row>
    <row r="7" spans="1:4" x14ac:dyDescent="0.25">
      <c r="A7" s="595"/>
      <c r="C7" s="617"/>
    </row>
    <row r="8" spans="1:4" x14ac:dyDescent="0.25">
      <c r="A8" s="595"/>
      <c r="C8" s="617"/>
    </row>
    <row r="9" spans="1:4" x14ac:dyDescent="0.25">
      <c r="A9" s="595"/>
      <c r="C9" s="617"/>
    </row>
    <row r="10" spans="1:4" x14ac:dyDescent="0.25">
      <c r="A10" s="595"/>
      <c r="C10" s="617"/>
    </row>
    <row r="11" spans="1:4" x14ac:dyDescent="0.25">
      <c r="A11" s="595"/>
      <c r="C11" s="617"/>
    </row>
    <row r="12" spans="1:4" ht="24.75" customHeight="1" x14ac:dyDescent="0.3">
      <c r="A12" s="595"/>
      <c r="C12" s="618" t="s">
        <v>178</v>
      </c>
    </row>
    <row r="13" spans="1:4" x14ac:dyDescent="0.25">
      <c r="A13" s="595"/>
      <c r="C13" s="617"/>
    </row>
    <row r="14" spans="1:4" x14ac:dyDescent="0.25">
      <c r="A14" s="595"/>
      <c r="C14" s="617"/>
    </row>
    <row r="15" spans="1:4" x14ac:dyDescent="0.25">
      <c r="A15" s="595"/>
      <c r="C15" s="617"/>
    </row>
    <row r="16" spans="1:4" x14ac:dyDescent="0.25">
      <c r="A16" s="595"/>
      <c r="C16" s="617"/>
      <c r="D16" s="288"/>
    </row>
    <row r="17" spans="1:3" x14ac:dyDescent="0.25">
      <c r="A17" s="595"/>
      <c r="C17" s="617"/>
    </row>
    <row r="18" spans="1:3" x14ac:dyDescent="0.25">
      <c r="A18" s="595"/>
      <c r="C18" s="617"/>
    </row>
    <row r="19" spans="1:3" x14ac:dyDescent="0.25">
      <c r="A19" s="595"/>
      <c r="C19" s="617"/>
    </row>
    <row r="20" spans="1:3" x14ac:dyDescent="0.25">
      <c r="A20" s="595"/>
      <c r="C20" s="617"/>
    </row>
    <row r="21" spans="1:3" s="496" customFormat="1" x14ac:dyDescent="0.25">
      <c r="A21" s="595"/>
      <c r="C21" s="617"/>
    </row>
    <row r="22" spans="1:3" s="496" customFormat="1" x14ac:dyDescent="0.25">
      <c r="A22" s="595"/>
      <c r="C22" s="617"/>
    </row>
    <row r="23" spans="1:3" s="496" customFormat="1" ht="24" customHeight="1" x14ac:dyDescent="0.3">
      <c r="A23" s="596" t="s">
        <v>162</v>
      </c>
      <c r="C23" s="618" t="s">
        <v>179</v>
      </c>
    </row>
    <row r="24" spans="1:3" ht="13.5" customHeight="1" thickBot="1" x14ac:dyDescent="0.3">
      <c r="A24" s="597"/>
      <c r="C24" s="617"/>
    </row>
    <row r="25" spans="1:3" ht="15.75" thickTop="1" x14ac:dyDescent="0.25">
      <c r="A25" s="595"/>
      <c r="C25" s="617"/>
    </row>
    <row r="26" spans="1:3" s="496" customFormat="1" ht="15.75" thickBot="1" x14ac:dyDescent="0.3">
      <c r="A26" s="597"/>
      <c r="C26" s="617"/>
    </row>
    <row r="27" spans="1:3" ht="15.75" thickTop="1" x14ac:dyDescent="0.25">
      <c r="C27" s="617"/>
    </row>
    <row r="28" spans="1:3" ht="27" customHeight="1" x14ac:dyDescent="0.25">
      <c r="C28" s="617"/>
    </row>
    <row r="29" spans="1:3" ht="15" customHeight="1" x14ac:dyDescent="0.25">
      <c r="C29" s="617"/>
    </row>
    <row r="30" spans="1:3" x14ac:dyDescent="0.25">
      <c r="C30" s="617"/>
    </row>
    <row r="31" spans="1:3" x14ac:dyDescent="0.25">
      <c r="C31" s="617"/>
    </row>
    <row r="32" spans="1:3" ht="15.75" thickBot="1" x14ac:dyDescent="0.3">
      <c r="C32" s="619"/>
    </row>
    <row r="33" spans="1:1" ht="15.75" customHeight="1" thickTop="1" x14ac:dyDescent="0.25">
      <c r="A33" s="417"/>
    </row>
    <row r="34" spans="1:1" x14ac:dyDescent="0.25">
      <c r="A34" s="419">
        <f ca="1">NOW()</f>
        <v>44244.438160185186</v>
      </c>
    </row>
    <row r="35" spans="1:1" x14ac:dyDescent="0.25">
      <c r="A35" s="416" t="str">
        <f ca="1">TEXT(TODAY(),"jjjj/jj/mmmm/aaaa")&amp;" à "&amp;TEXT(NOW(),"hh:mm")</f>
        <v>mercredi/17/février/2021 à 10:30</v>
      </c>
    </row>
    <row r="36" spans="1:1" x14ac:dyDescent="0.25">
      <c r="A36" s="291">
        <f ca="1">TODAY()-1</f>
        <v>44243</v>
      </c>
    </row>
    <row r="37" spans="1:1" x14ac:dyDescent="0.25">
      <c r="A37" s="215" t="s">
        <v>108</v>
      </c>
    </row>
    <row r="38" spans="1:1" x14ac:dyDescent="0.25">
      <c r="A38" s="418">
        <f ca="1">NOW()</f>
        <v>44244.438160185186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3" name="Button 4">
              <controlPr defaultSize="0" print="0" autoFill="0" autoPict="0" macro="[0]!Station_Graphiques">
                <anchor moveWithCells="1" sizeWithCells="1">
                  <from>
                    <xdr:col>1</xdr:col>
                    <xdr:colOff>209550</xdr:colOff>
                    <xdr:row>0</xdr:row>
                    <xdr:rowOff>180975</xdr:rowOff>
                  </from>
                  <to>
                    <xdr:col>1</xdr:col>
                    <xdr:colOff>847725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P42"/>
  <sheetViews>
    <sheetView zoomScaleNormal="100" workbookViewId="0">
      <selection activeCell="L37" sqref="L37"/>
    </sheetView>
  </sheetViews>
  <sheetFormatPr baseColWidth="10" defaultRowHeight="15" x14ac:dyDescent="0.25"/>
  <cols>
    <col min="1" max="1" width="7.5703125" bestFit="1" customWidth="1"/>
    <col min="2" max="2" width="5.85546875" style="330" customWidth="1"/>
    <col min="3" max="3" width="7.5703125" style="330" bestFit="1" customWidth="1"/>
    <col min="4" max="4" width="3.7109375" style="330" customWidth="1"/>
    <col min="5" max="5" width="109.7109375" customWidth="1"/>
    <col min="6" max="6" width="3.7109375" style="469" customWidth="1"/>
    <col min="7" max="7" width="13.140625" style="469" customWidth="1"/>
    <col min="8" max="8" width="11.5703125" style="469" customWidth="1"/>
    <col min="9" max="9" width="12.140625" style="469" bestFit="1" customWidth="1"/>
    <col min="10" max="10" width="15" bestFit="1" customWidth="1"/>
    <col min="11" max="11" width="10.28515625" style="605" bestFit="1" customWidth="1"/>
    <col min="12" max="12" width="13.140625" style="332" bestFit="1" customWidth="1"/>
    <col min="13" max="13" width="14.5703125" bestFit="1" customWidth="1"/>
    <col min="14" max="16" width="11.42578125" style="332"/>
  </cols>
  <sheetData>
    <row r="1" spans="1:16" s="330" customFormat="1" ht="21.75" customHeight="1" thickBot="1" x14ac:dyDescent="0.3">
      <c r="D1" s="360"/>
      <c r="E1" s="489"/>
      <c r="F1" s="480"/>
      <c r="G1" s="332" t="s">
        <v>135</v>
      </c>
      <c r="H1" s="469"/>
      <c r="I1" s="469"/>
      <c r="J1" s="332" t="s">
        <v>166</v>
      </c>
      <c r="K1" s="605" t="s">
        <v>163</v>
      </c>
      <c r="L1" s="332" t="s">
        <v>168</v>
      </c>
      <c r="M1" s="332" t="s">
        <v>165</v>
      </c>
      <c r="N1" s="332" t="s">
        <v>169</v>
      </c>
      <c r="O1" s="332" t="s">
        <v>164</v>
      </c>
      <c r="P1" s="332" t="s">
        <v>167</v>
      </c>
    </row>
    <row r="2" spans="1:16" ht="15.75" thickTop="1" x14ac:dyDescent="0.25">
      <c r="A2" s="469"/>
      <c r="B2" s="469"/>
      <c r="C2" s="472">
        <f ca="1">NOW()-TODAY()</f>
        <v>0.43816018518555211</v>
      </c>
      <c r="D2" s="486"/>
      <c r="E2" s="464"/>
      <c r="F2" s="483"/>
      <c r="J2" s="330"/>
      <c r="K2" s="472"/>
      <c r="M2" s="330"/>
    </row>
    <row r="3" spans="1:16" x14ac:dyDescent="0.25">
      <c r="A3" s="469"/>
      <c r="B3" s="469"/>
      <c r="C3" s="469"/>
      <c r="D3" s="487"/>
      <c r="E3" s="464"/>
      <c r="F3" s="483"/>
      <c r="G3" s="330" t="s">
        <v>131</v>
      </c>
      <c r="I3" s="609">
        <v>43862</v>
      </c>
      <c r="J3" s="606">
        <v>0.3430555555555555</v>
      </c>
      <c r="K3" s="606">
        <v>0.3666666666666667</v>
      </c>
      <c r="L3" s="333">
        <f t="shared" ref="L3:L33" si="0">O3-K3</f>
        <v>0.3618055555555556</v>
      </c>
      <c r="M3" s="333">
        <v>0.54791666666666672</v>
      </c>
      <c r="N3" s="333">
        <f t="shared" ref="N3:N33" si="1">P3-J3</f>
        <v>0.40972222222222227</v>
      </c>
      <c r="O3" s="333">
        <v>0.7284722222222223</v>
      </c>
      <c r="P3" s="333">
        <v>0.75277777777777777</v>
      </c>
    </row>
    <row r="4" spans="1:16" x14ac:dyDescent="0.25">
      <c r="A4" s="470">
        <f ca="1">OFFSET(A5,MATCH(C2,$C$6:$C$24,1),,)</f>
        <v>-1.7785047452934775</v>
      </c>
      <c r="B4" s="469">
        <f ca="1">OFFSET(B5,MATCH(C2,$C$6:$C$24,1),,)</f>
        <v>4.8864016280867242</v>
      </c>
      <c r="C4" s="469"/>
      <c r="D4" s="487"/>
      <c r="E4" s="464"/>
      <c r="F4" s="483"/>
      <c r="G4" s="467">
        <f>Relevés!N5</f>
        <v>12.9</v>
      </c>
      <c r="I4" s="609">
        <v>43863</v>
      </c>
      <c r="J4" s="606">
        <v>0.3430555555555555</v>
      </c>
      <c r="K4" s="606">
        <v>0.3666666666666667</v>
      </c>
      <c r="L4" s="333">
        <f t="shared" si="0"/>
        <v>0.36249999999999993</v>
      </c>
      <c r="M4" s="333">
        <v>0.54791666666666672</v>
      </c>
      <c r="N4" s="333">
        <f t="shared" si="1"/>
        <v>0.41041666666666671</v>
      </c>
      <c r="O4" s="333">
        <v>0.72916666666666663</v>
      </c>
      <c r="P4" s="333">
        <v>0.75347222222222221</v>
      </c>
    </row>
    <row r="5" spans="1:16" x14ac:dyDescent="0.25">
      <c r="A5" s="469"/>
      <c r="B5" s="469"/>
      <c r="C5" s="469"/>
      <c r="D5" s="487"/>
      <c r="E5" s="464"/>
      <c r="F5" s="483"/>
      <c r="G5" s="467">
        <f>Relevés!K5</f>
        <v>8.1999999999999993</v>
      </c>
      <c r="I5" s="609">
        <v>43864</v>
      </c>
      <c r="J5" s="606">
        <v>0.3430555555555555</v>
      </c>
      <c r="K5" s="606">
        <v>0.3666666666666667</v>
      </c>
      <c r="L5" s="333">
        <f t="shared" si="0"/>
        <v>0.36319444444444426</v>
      </c>
      <c r="M5" s="333">
        <v>0.54861111111111105</v>
      </c>
      <c r="N5" s="333">
        <f t="shared" si="1"/>
        <v>0.41111111111111126</v>
      </c>
      <c r="O5" s="333">
        <v>0.72986111111111096</v>
      </c>
      <c r="P5" s="333">
        <v>0.75416666666666676</v>
      </c>
    </row>
    <row r="6" spans="1:16" x14ac:dyDescent="0.25">
      <c r="A6" s="470">
        <v>-5.2</v>
      </c>
      <c r="B6" s="470">
        <v>7.5648688702134598E-15</v>
      </c>
      <c r="C6" s="471">
        <v>0</v>
      </c>
      <c r="D6" s="488"/>
      <c r="E6" s="464"/>
      <c r="F6" s="484"/>
      <c r="G6" s="330"/>
      <c r="H6" s="470"/>
      <c r="I6" s="609">
        <v>43865</v>
      </c>
      <c r="J6" s="606">
        <v>0.3430555555555555</v>
      </c>
      <c r="K6" s="606">
        <v>0.3666666666666667</v>
      </c>
      <c r="L6" s="333">
        <f t="shared" si="0"/>
        <v>0.36388888888888826</v>
      </c>
      <c r="M6" s="333">
        <v>0.54861111111111105</v>
      </c>
      <c r="N6" s="333">
        <f t="shared" si="1"/>
        <v>0.41180555555555559</v>
      </c>
      <c r="O6" s="333">
        <v>0.73055555555555496</v>
      </c>
      <c r="P6" s="333">
        <v>0.75486111111111109</v>
      </c>
    </row>
    <row r="7" spans="1:16" x14ac:dyDescent="0.25">
      <c r="A7" s="470">
        <v>-5.1210003156634807</v>
      </c>
      <c r="B7" s="470">
        <v>0.90297052386804422</v>
      </c>
      <c r="C7" s="471">
        <v>5.5554166666666661E-2</v>
      </c>
      <c r="D7" s="488"/>
      <c r="E7" s="464"/>
      <c r="F7" s="484"/>
      <c r="G7" s="330" t="s">
        <v>106</v>
      </c>
      <c r="H7" s="470"/>
      <c r="I7" s="609">
        <v>43866</v>
      </c>
      <c r="J7" s="606">
        <v>0.3430555555555555</v>
      </c>
      <c r="K7" s="606">
        <v>0.3666666666666667</v>
      </c>
      <c r="L7" s="333">
        <f t="shared" si="0"/>
        <v>0.36458333333333326</v>
      </c>
      <c r="M7" s="333">
        <v>0.5493055555555556</v>
      </c>
      <c r="N7" s="333">
        <f t="shared" si="1"/>
        <v>0.41250000000000003</v>
      </c>
      <c r="O7" s="333">
        <v>0.73124999999999996</v>
      </c>
      <c r="P7" s="333">
        <v>0.75555555555555554</v>
      </c>
    </row>
    <row r="8" spans="1:16" x14ac:dyDescent="0.25">
      <c r="A8" s="470">
        <v>-4.8864016280867215</v>
      </c>
      <c r="B8" s="470">
        <v>1.7785047452934826</v>
      </c>
      <c r="C8" s="471">
        <v>0.11110833333333332</v>
      </c>
      <c r="D8" s="488"/>
      <c r="E8" s="464"/>
      <c r="F8" s="484"/>
      <c r="G8" s="468">
        <f>100-G9</f>
        <v>63.3</v>
      </c>
      <c r="H8" s="470"/>
      <c r="I8" s="609">
        <v>43867</v>
      </c>
      <c r="J8" s="606">
        <v>0.3430555555555555</v>
      </c>
      <c r="K8" s="606">
        <v>0.3666666666666667</v>
      </c>
      <c r="L8" s="333">
        <f t="shared" si="0"/>
        <v>0.36527777777777726</v>
      </c>
      <c r="M8" s="333">
        <v>0.5493055555555556</v>
      </c>
      <c r="N8" s="333">
        <f t="shared" si="1"/>
        <v>0.41319444444444448</v>
      </c>
      <c r="O8" s="333">
        <v>0.73194444444444395</v>
      </c>
      <c r="P8" s="333">
        <v>0.75624999999999998</v>
      </c>
    </row>
    <row r="9" spans="1:16" x14ac:dyDescent="0.25">
      <c r="A9" s="470">
        <v>-4.5033320996790795</v>
      </c>
      <c r="B9" s="470">
        <v>2.6000000000000041</v>
      </c>
      <c r="C9" s="471">
        <v>0.16666249999999999</v>
      </c>
      <c r="D9" s="488"/>
      <c r="E9" s="464"/>
      <c r="F9" s="484"/>
      <c r="G9" s="468">
        <f>Relevés!Q5</f>
        <v>36.700000000000003</v>
      </c>
      <c r="H9" s="470"/>
      <c r="I9" s="609">
        <v>43868</v>
      </c>
      <c r="J9" s="606">
        <v>0.34236111111111112</v>
      </c>
      <c r="K9" s="606">
        <v>0.3666666666666667</v>
      </c>
      <c r="L9" s="333">
        <f t="shared" si="0"/>
        <v>0.36597222222222126</v>
      </c>
      <c r="M9" s="333">
        <v>0.54999999999999993</v>
      </c>
      <c r="N9" s="333">
        <f t="shared" si="1"/>
        <v>0.41458333333333341</v>
      </c>
      <c r="O9" s="333">
        <v>0.73263888888888795</v>
      </c>
      <c r="P9" s="333">
        <v>0.75694444444444453</v>
      </c>
    </row>
    <row r="10" spans="1:16" x14ac:dyDescent="0.25">
      <c r="A10" s="470">
        <v>-3.9834311042186843</v>
      </c>
      <c r="B10" s="470">
        <v>3.3424955703700072</v>
      </c>
      <c r="C10" s="471">
        <v>0.22221666666666709</v>
      </c>
      <c r="D10" s="488"/>
      <c r="E10" s="464"/>
      <c r="F10" s="484"/>
      <c r="G10" s="330"/>
      <c r="H10" s="470"/>
      <c r="I10" s="609">
        <v>43869</v>
      </c>
      <c r="J10" s="606">
        <v>0.34236111111111112</v>
      </c>
      <c r="K10" s="606">
        <v>0.3659722222222222</v>
      </c>
      <c r="L10" s="333">
        <f t="shared" si="0"/>
        <v>0.36736111111111075</v>
      </c>
      <c r="M10" s="333">
        <v>0.54999999999999993</v>
      </c>
      <c r="N10" s="333">
        <f t="shared" si="1"/>
        <v>0.41527777777777775</v>
      </c>
      <c r="O10" s="333">
        <v>0.73333333333333295</v>
      </c>
      <c r="P10" s="333">
        <v>0.75763888888888886</v>
      </c>
    </row>
    <row r="11" spans="1:16" x14ac:dyDescent="0.25">
      <c r="A11" s="470">
        <v>-3.3424955703700032</v>
      </c>
      <c r="B11" s="470">
        <v>3.9834311042186874</v>
      </c>
      <c r="C11" s="471">
        <v>0.27777083333333424</v>
      </c>
      <c r="D11" s="488"/>
      <c r="E11" s="464"/>
      <c r="F11" s="484"/>
      <c r="G11" s="330" t="s">
        <v>132</v>
      </c>
      <c r="I11" s="609">
        <v>43870</v>
      </c>
      <c r="J11" s="606">
        <v>0.34236111111111112</v>
      </c>
      <c r="K11" s="606">
        <v>0.3659722222222222</v>
      </c>
      <c r="L11" s="333">
        <f t="shared" si="0"/>
        <v>0.36874999999999997</v>
      </c>
      <c r="M11" s="333">
        <v>0.54999999999999993</v>
      </c>
      <c r="N11" s="333">
        <f t="shared" si="1"/>
        <v>0.41597222222222219</v>
      </c>
      <c r="O11" s="333">
        <v>0.73472222222222217</v>
      </c>
      <c r="P11" s="333">
        <v>0.7583333333333333</v>
      </c>
    </row>
    <row r="12" spans="1:16" x14ac:dyDescent="0.25">
      <c r="A12" s="470">
        <v>-2.5999999999999988</v>
      </c>
      <c r="B12" s="470">
        <v>4.5033320996790813</v>
      </c>
      <c r="C12" s="471">
        <v>0.33332499999999998</v>
      </c>
      <c r="D12" s="488"/>
      <c r="E12" s="464"/>
      <c r="F12" s="484"/>
      <c r="G12" s="509">
        <f>Relevés!K1450</f>
        <v>3.5</v>
      </c>
      <c r="H12" s="470"/>
      <c r="I12" s="609">
        <v>43871</v>
      </c>
      <c r="J12" s="606">
        <v>0.34236111111111112</v>
      </c>
      <c r="K12" s="606">
        <v>0.3659722222222222</v>
      </c>
      <c r="L12" s="333">
        <f t="shared" si="0"/>
        <v>0.36944444444444441</v>
      </c>
      <c r="M12" s="333">
        <v>0.55069444444444449</v>
      </c>
      <c r="N12" s="333">
        <f t="shared" si="1"/>
        <v>0.41666666666666663</v>
      </c>
      <c r="O12" s="333">
        <v>0.73541666666666661</v>
      </c>
      <c r="P12" s="333">
        <v>0.75902777777777775</v>
      </c>
    </row>
    <row r="13" spans="1:16" x14ac:dyDescent="0.25">
      <c r="A13" s="470">
        <v>-1.7785047452934775</v>
      </c>
      <c r="B13" s="470">
        <v>4.8864016280867242</v>
      </c>
      <c r="C13" s="471">
        <v>0.38887916666666711</v>
      </c>
      <c r="D13" s="488"/>
      <c r="E13" s="464"/>
      <c r="F13" s="484"/>
      <c r="G13" s="469" t="s">
        <v>138</v>
      </c>
      <c r="I13" s="609">
        <v>43872</v>
      </c>
      <c r="J13" s="606">
        <v>0.34166666666666662</v>
      </c>
      <c r="K13" s="606">
        <v>0.36527777777777781</v>
      </c>
      <c r="L13" s="333">
        <f t="shared" si="0"/>
        <v>0.37083333333333335</v>
      </c>
      <c r="M13" s="333">
        <v>0.55069444444444449</v>
      </c>
      <c r="N13" s="333">
        <f t="shared" si="1"/>
        <v>0.41805555555555568</v>
      </c>
      <c r="O13" s="607">
        <v>0.73611111111111116</v>
      </c>
      <c r="P13" s="333">
        <v>0.7597222222222223</v>
      </c>
    </row>
    <row r="14" spans="1:16" x14ac:dyDescent="0.25">
      <c r="A14" s="470">
        <v>-0.90297052386803756</v>
      </c>
      <c r="B14" s="470">
        <v>5.1210003156634816</v>
      </c>
      <c r="C14" s="471">
        <v>0.44443333333333418</v>
      </c>
      <c r="D14" s="488"/>
      <c r="E14" s="464"/>
      <c r="F14" s="484"/>
      <c r="G14" s="509">
        <f>Février_2020!BE56</f>
        <v>11.7</v>
      </c>
      <c r="H14" s="470"/>
      <c r="I14" s="609">
        <v>43873</v>
      </c>
      <c r="J14" s="606">
        <v>0.34166666666666662</v>
      </c>
      <c r="K14" s="606">
        <v>0.36527777777777781</v>
      </c>
      <c r="L14" s="333">
        <f t="shared" si="0"/>
        <v>0.37152777777777779</v>
      </c>
      <c r="M14" s="333">
        <v>0.55138888888888882</v>
      </c>
      <c r="N14" s="333">
        <f t="shared" si="1"/>
        <v>0.41875000000000001</v>
      </c>
      <c r="O14" s="607">
        <v>0.7368055555555556</v>
      </c>
      <c r="P14" s="333">
        <v>0.76041666666666663</v>
      </c>
    </row>
    <row r="15" spans="1:16" x14ac:dyDescent="0.25">
      <c r="A15" s="470">
        <v>3.185385982762412E-16</v>
      </c>
      <c r="B15" s="470">
        <v>5.2</v>
      </c>
      <c r="C15" s="471">
        <v>0.49998749999999997</v>
      </c>
      <c r="D15" s="488"/>
      <c r="E15" s="464"/>
      <c r="F15" s="484"/>
      <c r="G15" s="470" t="s">
        <v>133</v>
      </c>
      <c r="I15" s="609">
        <v>43874</v>
      </c>
      <c r="J15" s="606">
        <v>0.34166666666666662</v>
      </c>
      <c r="K15" s="606">
        <v>0.36458333333333331</v>
      </c>
      <c r="L15" s="333">
        <f t="shared" si="0"/>
        <v>0.37361111111111106</v>
      </c>
      <c r="M15" s="333">
        <v>0.55138888888888882</v>
      </c>
      <c r="N15" s="333">
        <f t="shared" si="1"/>
        <v>0.41944444444444445</v>
      </c>
      <c r="O15" s="607">
        <v>0.73819444444444438</v>
      </c>
      <c r="P15" s="333">
        <v>0.76111111111111107</v>
      </c>
    </row>
    <row r="16" spans="1:16" x14ac:dyDescent="0.25">
      <c r="A16" s="470">
        <v>0.90297052386803822</v>
      </c>
      <c r="B16" s="470">
        <v>5.1210003156634816</v>
      </c>
      <c r="C16" s="471">
        <v>0.55554166666666716</v>
      </c>
      <c r="D16" s="488"/>
      <c r="E16" s="464"/>
      <c r="F16" s="484"/>
      <c r="G16" s="509">
        <f>Relevés!M1450</f>
        <v>81</v>
      </c>
      <c r="H16" s="470"/>
      <c r="I16" s="609">
        <v>43875</v>
      </c>
      <c r="J16" s="606">
        <v>0.34097222222222223</v>
      </c>
      <c r="K16" s="606">
        <v>0.36458333333333331</v>
      </c>
      <c r="L16" s="333">
        <f t="shared" si="0"/>
        <v>0.37430555555555561</v>
      </c>
      <c r="M16" s="333">
        <v>0.55138888888888882</v>
      </c>
      <c r="N16" s="333">
        <f t="shared" si="1"/>
        <v>0.42083333333333339</v>
      </c>
      <c r="O16" s="607">
        <v>0.73888888888888893</v>
      </c>
      <c r="P16" s="333">
        <v>0.76180555555555562</v>
      </c>
    </row>
    <row r="17" spans="1:16" x14ac:dyDescent="0.25">
      <c r="A17" s="470">
        <v>1.7785047452934779</v>
      </c>
      <c r="B17" s="470">
        <v>4.8864016280867233</v>
      </c>
      <c r="C17" s="471">
        <v>0.61109583333333417</v>
      </c>
      <c r="D17" s="488"/>
      <c r="E17" s="464"/>
      <c r="F17" s="484"/>
      <c r="G17" s="470" t="s">
        <v>134</v>
      </c>
      <c r="I17" s="609">
        <v>43876</v>
      </c>
      <c r="J17" s="606">
        <v>0.34097222222222223</v>
      </c>
      <c r="K17" s="606">
        <v>0.36388888888888887</v>
      </c>
      <c r="L17" s="333">
        <f t="shared" si="0"/>
        <v>0.3756944444444445</v>
      </c>
      <c r="M17" s="333">
        <v>0.55208333333333337</v>
      </c>
      <c r="N17" s="333">
        <f t="shared" si="1"/>
        <v>0.42222222222222217</v>
      </c>
      <c r="O17" s="607">
        <v>0.73958333333333337</v>
      </c>
      <c r="P17" s="333">
        <v>0.7631944444444444</v>
      </c>
    </row>
    <row r="18" spans="1:16" x14ac:dyDescent="0.25">
      <c r="A18" s="470">
        <v>2.6000000000000005</v>
      </c>
      <c r="B18" s="470">
        <v>4.5033320996790804</v>
      </c>
      <c r="C18" s="471">
        <v>0.66664999999999996</v>
      </c>
      <c r="D18" s="488"/>
      <c r="E18" s="464"/>
      <c r="F18" s="484"/>
      <c r="G18" s="509">
        <f>Relevés!N1450</f>
        <v>173.3</v>
      </c>
      <c r="H18" s="470"/>
      <c r="I18" s="609">
        <v>43877</v>
      </c>
      <c r="J18" s="606">
        <v>0.34027777777777773</v>
      </c>
      <c r="K18" s="606">
        <v>0.36388888888888887</v>
      </c>
      <c r="L18" s="333">
        <f t="shared" si="0"/>
        <v>0.37638888888888883</v>
      </c>
      <c r="M18" s="333">
        <v>0.55208333333333337</v>
      </c>
      <c r="N18" s="333">
        <f t="shared" si="1"/>
        <v>0.4236111111111111</v>
      </c>
      <c r="O18" s="607">
        <v>0.7402777777777777</v>
      </c>
      <c r="P18" s="333">
        <v>0.76388888888888884</v>
      </c>
    </row>
    <row r="19" spans="1:16" x14ac:dyDescent="0.25">
      <c r="A19" s="470">
        <v>3.342495570370005</v>
      </c>
      <c r="B19" s="470">
        <v>3.9834311042186856</v>
      </c>
      <c r="C19" s="471">
        <v>0.72220416666666698</v>
      </c>
      <c r="D19" s="488"/>
      <c r="E19" s="464"/>
      <c r="F19" s="484"/>
      <c r="H19" s="470"/>
      <c r="I19" s="609">
        <v>43878</v>
      </c>
      <c r="J19" s="606">
        <v>0.33958333333333335</v>
      </c>
      <c r="K19" s="606">
        <v>0.36319444444444443</v>
      </c>
      <c r="L19" s="333">
        <f t="shared" si="0"/>
        <v>0.37847222222222227</v>
      </c>
      <c r="M19" s="333">
        <v>0.55208333333333337</v>
      </c>
      <c r="N19" s="333">
        <f t="shared" si="1"/>
        <v>0.42500000000000004</v>
      </c>
      <c r="O19" s="607">
        <v>0.7416666666666667</v>
      </c>
      <c r="P19" s="333">
        <v>0.76458333333333339</v>
      </c>
    </row>
    <row r="20" spans="1:16" x14ac:dyDescent="0.25">
      <c r="A20" s="470">
        <v>3.9834311042186856</v>
      </c>
      <c r="B20" s="470">
        <v>3.3424955703700041</v>
      </c>
      <c r="C20" s="471">
        <v>0.77775833333333422</v>
      </c>
      <c r="D20" s="488"/>
      <c r="E20" s="464"/>
      <c r="F20" s="484"/>
      <c r="G20" s="330" t="s">
        <v>137</v>
      </c>
      <c r="H20" s="470"/>
      <c r="I20" s="609">
        <v>43879</v>
      </c>
      <c r="J20" s="606">
        <v>0.33958333333333335</v>
      </c>
      <c r="K20" s="606">
        <v>0.36249999999999999</v>
      </c>
      <c r="L20" s="333">
        <f t="shared" si="0"/>
        <v>0.37986111111111115</v>
      </c>
      <c r="M20" s="333">
        <v>0.55277777777777781</v>
      </c>
      <c r="N20" s="333">
        <f t="shared" si="1"/>
        <v>0.42569444444444449</v>
      </c>
      <c r="O20" s="607">
        <v>0.74236111111111114</v>
      </c>
      <c r="P20" s="333">
        <v>0.76527777777777783</v>
      </c>
    </row>
    <row r="21" spans="1:16" x14ac:dyDescent="0.25">
      <c r="A21" s="470">
        <v>4.5033320996790813</v>
      </c>
      <c r="B21" s="470">
        <v>2.5999999999999996</v>
      </c>
      <c r="C21" s="471">
        <v>0.8333124999999999</v>
      </c>
      <c r="D21" s="488"/>
      <c r="E21" s="464"/>
      <c r="F21" s="484"/>
      <c r="G21" s="493">
        <v>0.99930555555555556</v>
      </c>
      <c r="H21" s="493"/>
      <c r="I21" s="609">
        <v>43880</v>
      </c>
      <c r="J21" s="606">
        <v>0.33888888888888885</v>
      </c>
      <c r="K21" s="606">
        <v>0.36180555555555555</v>
      </c>
      <c r="L21" s="333">
        <f t="shared" si="0"/>
        <v>0.38124999999999992</v>
      </c>
      <c r="M21" s="333">
        <v>0.55277777777777781</v>
      </c>
      <c r="N21" s="333">
        <f t="shared" si="1"/>
        <v>0.42777777777777776</v>
      </c>
      <c r="O21" s="607">
        <v>0.74305555555555547</v>
      </c>
      <c r="P21" s="333">
        <v>0.76666666666666661</v>
      </c>
    </row>
    <row r="22" spans="1:16" x14ac:dyDescent="0.25">
      <c r="A22" s="470">
        <v>4.8864016280867242</v>
      </c>
      <c r="B22" s="470">
        <v>1.7785047452934775</v>
      </c>
      <c r="C22" s="471">
        <v>0.88886666666666703</v>
      </c>
      <c r="D22" s="488"/>
      <c r="E22" s="464"/>
      <c r="F22" s="484"/>
      <c r="G22" s="493">
        <f>G21-G23</f>
        <v>0.69166666666666665</v>
      </c>
      <c r="H22" s="470"/>
      <c r="I22" s="609">
        <v>43881</v>
      </c>
      <c r="J22" s="606">
        <v>0.33888888888888885</v>
      </c>
      <c r="K22" s="606">
        <v>0.36180555555555555</v>
      </c>
      <c r="L22" s="333">
        <f t="shared" si="0"/>
        <v>0.38263888888888892</v>
      </c>
      <c r="M22" s="333">
        <v>0.55277777777777781</v>
      </c>
      <c r="N22" s="333">
        <f t="shared" si="1"/>
        <v>0.42847222222222231</v>
      </c>
      <c r="O22" s="607">
        <v>0.74444444444444446</v>
      </c>
      <c r="P22" s="333">
        <v>0.76736111111111116</v>
      </c>
    </row>
    <row r="23" spans="1:16" x14ac:dyDescent="0.25">
      <c r="A23" s="470">
        <v>5.1210003156634816</v>
      </c>
      <c r="B23" s="470">
        <v>0.90297052386803778</v>
      </c>
      <c r="C23" s="471">
        <v>0.94442083333333426</v>
      </c>
      <c r="D23" s="488"/>
      <c r="E23" s="464"/>
      <c r="F23" s="484"/>
      <c r="G23" s="493">
        <f>Relevés!AM5</f>
        <v>0.30763888888888891</v>
      </c>
      <c r="H23" s="470"/>
      <c r="I23" s="609">
        <v>43882</v>
      </c>
      <c r="J23" s="606">
        <v>0.33819444444444446</v>
      </c>
      <c r="K23" s="606">
        <v>0.3611111111111111</v>
      </c>
      <c r="L23" s="333">
        <f t="shared" si="0"/>
        <v>0.3840277777777778</v>
      </c>
      <c r="M23" s="333">
        <v>0.55347222222222225</v>
      </c>
      <c r="N23" s="333">
        <f t="shared" si="1"/>
        <v>0.42986111111111114</v>
      </c>
      <c r="O23" s="607">
        <v>0.74513888888888891</v>
      </c>
      <c r="P23" s="333">
        <v>0.7680555555555556</v>
      </c>
    </row>
    <row r="24" spans="1:16" x14ac:dyDescent="0.25">
      <c r="A24" s="470">
        <v>5.2</v>
      </c>
      <c r="B24" s="470">
        <v>0</v>
      </c>
      <c r="C24" s="471">
        <v>0.99997499999999995</v>
      </c>
      <c r="D24" s="488"/>
      <c r="E24" s="464"/>
      <c r="F24" s="484"/>
      <c r="H24" s="470"/>
      <c r="I24" s="609">
        <v>43883</v>
      </c>
      <c r="J24" s="606">
        <v>0.33749999999999997</v>
      </c>
      <c r="K24" s="606">
        <v>0.36041666666666666</v>
      </c>
      <c r="L24" s="333">
        <f t="shared" si="0"/>
        <v>0.38611111111111113</v>
      </c>
      <c r="M24" s="333">
        <v>0.55347222222222225</v>
      </c>
      <c r="N24" s="333">
        <f t="shared" si="1"/>
        <v>0.43194444444444441</v>
      </c>
      <c r="O24" s="607">
        <v>0.74652777777777779</v>
      </c>
      <c r="P24" s="333">
        <v>0.76944444444444438</v>
      </c>
    </row>
    <row r="25" spans="1:16" ht="15" customHeight="1" x14ac:dyDescent="0.25">
      <c r="D25" s="482"/>
      <c r="E25" s="360"/>
      <c r="F25" s="484"/>
      <c r="G25" s="330" t="s">
        <v>136</v>
      </c>
      <c r="H25" s="470"/>
      <c r="I25" s="609">
        <v>43884</v>
      </c>
      <c r="J25" s="606">
        <v>0.33680555555555558</v>
      </c>
      <c r="K25" s="606">
        <v>0.35972222222222222</v>
      </c>
      <c r="L25" s="333">
        <f t="shared" si="0"/>
        <v>0.38750000000000001</v>
      </c>
      <c r="M25" s="333">
        <v>0.55347222222222225</v>
      </c>
      <c r="N25" s="333">
        <f t="shared" si="1"/>
        <v>0.43333333333333335</v>
      </c>
      <c r="O25" s="607">
        <v>0.74722222222222223</v>
      </c>
      <c r="P25" s="333">
        <v>0.77013888888888893</v>
      </c>
    </row>
    <row r="26" spans="1:16" s="330" customFormat="1" ht="15.75" thickBot="1" x14ac:dyDescent="0.3">
      <c r="D26" s="482"/>
      <c r="E26" s="360"/>
      <c r="F26" s="484"/>
      <c r="G26" s="493" t="e">
        <f ca="1">L35</f>
        <v>#N/A</v>
      </c>
      <c r="H26" s="470"/>
      <c r="I26" s="609">
        <v>43885</v>
      </c>
      <c r="J26" s="606">
        <v>0.33611111111111108</v>
      </c>
      <c r="K26" s="606">
        <v>0.35902777777777778</v>
      </c>
      <c r="L26" s="333">
        <f t="shared" si="0"/>
        <v>0.38958333333333323</v>
      </c>
      <c r="M26" s="333">
        <v>0.55347222222222225</v>
      </c>
      <c r="N26" s="333">
        <f t="shared" si="1"/>
        <v>0.43472222222222229</v>
      </c>
      <c r="O26" s="607">
        <v>0.74861111111111101</v>
      </c>
      <c r="P26" s="333">
        <v>0.77083333333333337</v>
      </c>
    </row>
    <row r="27" spans="1:16" s="330" customFormat="1" ht="15" customHeight="1" thickTop="1" x14ac:dyDescent="0.25">
      <c r="B27" s="612"/>
      <c r="D27" s="360"/>
      <c r="E27" s="485"/>
      <c r="F27" s="481"/>
      <c r="G27" s="493" t="e">
        <f ca="1">G26-G28</f>
        <v>#N/A</v>
      </c>
      <c r="H27" s="470"/>
      <c r="I27" s="609">
        <v>43886</v>
      </c>
      <c r="J27" s="606">
        <v>0.3354166666666667</v>
      </c>
      <c r="K27" s="606">
        <v>0.35833333333333334</v>
      </c>
      <c r="L27" s="333">
        <f t="shared" si="0"/>
        <v>0.39097222222222222</v>
      </c>
      <c r="M27" s="333">
        <v>0.5541666666666667</v>
      </c>
      <c r="N27" s="333">
        <f t="shared" si="1"/>
        <v>0.43680555555555556</v>
      </c>
      <c r="O27" s="607">
        <v>0.74930555555555556</v>
      </c>
      <c r="P27" s="333">
        <v>0.77222222222222225</v>
      </c>
    </row>
    <row r="28" spans="1:16" x14ac:dyDescent="0.25">
      <c r="G28" s="493">
        <f>Relevés!$AV$3</f>
        <v>0.17847222222222223</v>
      </c>
      <c r="I28" s="609">
        <v>43887</v>
      </c>
      <c r="J28" s="606">
        <v>0.3354166666666667</v>
      </c>
      <c r="K28" s="606">
        <v>0.3576388888888889</v>
      </c>
      <c r="L28" s="333">
        <f t="shared" si="0"/>
        <v>0.3923611111111111</v>
      </c>
      <c r="M28" s="333">
        <v>0.5541666666666667</v>
      </c>
      <c r="N28" s="333">
        <f t="shared" si="1"/>
        <v>0.4375</v>
      </c>
      <c r="O28" s="607">
        <v>0.75</v>
      </c>
      <c r="P28" s="333">
        <v>0.7729166666666667</v>
      </c>
    </row>
    <row r="29" spans="1:16" ht="15" customHeight="1" x14ac:dyDescent="0.25">
      <c r="E29" s="610">
        <f ca="1">TODAY()-1</f>
        <v>44243</v>
      </c>
      <c r="G29" s="493"/>
      <c r="I29" s="609">
        <v>43888</v>
      </c>
      <c r="J29" s="606">
        <v>0.3347222222222222</v>
      </c>
      <c r="K29" s="606">
        <v>0.35694444444444445</v>
      </c>
      <c r="L29" s="333">
        <f t="shared" si="0"/>
        <v>0.39444444444444454</v>
      </c>
      <c r="M29" s="333">
        <v>0.5541666666666667</v>
      </c>
      <c r="N29" s="333">
        <f t="shared" si="1"/>
        <v>0.43888888888888894</v>
      </c>
      <c r="O29" s="607">
        <v>0.75138888888888899</v>
      </c>
      <c r="P29" s="333">
        <v>0.77361111111111114</v>
      </c>
    </row>
    <row r="30" spans="1:16" x14ac:dyDescent="0.25">
      <c r="E30" s="608"/>
      <c r="I30" s="609">
        <v>43889</v>
      </c>
      <c r="J30" s="606">
        <v>0.33402777777777781</v>
      </c>
      <c r="K30" s="606">
        <v>0.35625000000000001</v>
      </c>
      <c r="L30" s="333">
        <f t="shared" si="0"/>
        <v>0.39583333333333331</v>
      </c>
      <c r="M30" s="333">
        <v>0.5541666666666667</v>
      </c>
      <c r="N30" s="333">
        <f t="shared" si="1"/>
        <v>0.44097222222222221</v>
      </c>
      <c r="O30" s="607">
        <v>0.75208333333333333</v>
      </c>
      <c r="P30" s="333">
        <v>0.77500000000000002</v>
      </c>
    </row>
    <row r="31" spans="1:16" x14ac:dyDescent="0.25">
      <c r="E31" s="466" t="s">
        <v>174</v>
      </c>
      <c r="I31" s="609">
        <v>43890</v>
      </c>
      <c r="J31" s="606">
        <v>0.33333333333333331</v>
      </c>
      <c r="K31" s="606">
        <v>0.35555555555555557</v>
      </c>
      <c r="L31" s="333">
        <f t="shared" si="0"/>
        <v>0.39791666666666664</v>
      </c>
      <c r="M31" s="333">
        <v>0.5541666666666667</v>
      </c>
      <c r="N31" s="333">
        <f t="shared" si="1"/>
        <v>0.44236111111111115</v>
      </c>
      <c r="O31" s="607">
        <v>0.75347222222222221</v>
      </c>
      <c r="P31" s="333">
        <v>0.77569444444444446</v>
      </c>
    </row>
    <row r="32" spans="1:16" ht="15" customHeight="1" x14ac:dyDescent="0.25">
      <c r="I32" s="609">
        <v>43891</v>
      </c>
      <c r="J32" s="606">
        <v>0.33194444444444443</v>
      </c>
      <c r="K32" s="606">
        <v>0.35486111111111113</v>
      </c>
      <c r="L32" s="333">
        <f t="shared" si="0"/>
        <v>0.39930555555555564</v>
      </c>
      <c r="M32" s="333">
        <v>0.55486111111111114</v>
      </c>
      <c r="N32" s="333">
        <f t="shared" si="1"/>
        <v>0.44513888888888881</v>
      </c>
      <c r="O32" s="607">
        <v>0.75416666666666676</v>
      </c>
      <c r="P32" s="333">
        <v>0.77708333333333324</v>
      </c>
    </row>
    <row r="33" spans="5:16" x14ac:dyDescent="0.25">
      <c r="E33" s="491" t="s">
        <v>102</v>
      </c>
      <c r="I33" s="609">
        <v>43892</v>
      </c>
      <c r="J33" s="606">
        <v>0.33124999999999999</v>
      </c>
      <c r="K33" s="606">
        <v>0.35416666666666669</v>
      </c>
      <c r="L33" s="333">
        <f t="shared" si="0"/>
        <v>0.40138888888888885</v>
      </c>
      <c r="M33" s="333">
        <v>0.55486111111111114</v>
      </c>
      <c r="N33" s="333">
        <f t="shared" si="1"/>
        <v>0.4465277777777778</v>
      </c>
      <c r="O33" s="607">
        <v>0.75555555555555554</v>
      </c>
      <c r="P33" s="333">
        <v>0.77777777777777779</v>
      </c>
    </row>
    <row r="35" spans="5:16" x14ac:dyDescent="0.25">
      <c r="E35" s="466" t="s">
        <v>184</v>
      </c>
      <c r="J35" s="611" t="e">
        <f ca="1">VLOOKUP($E$29,$I$3:J$33,2,0)</f>
        <v>#N/A</v>
      </c>
      <c r="K35" s="611" t="e">
        <f ca="1">VLOOKUP($E$29,$I$3:K$33,3,0)</f>
        <v>#N/A</v>
      </c>
      <c r="L35" s="611" t="e">
        <f ca="1">VLOOKUP($E$29,$I$3:P$33,7,0)</f>
        <v>#N/A</v>
      </c>
      <c r="M35" s="611" t="e">
        <f ca="1">VLOOKUP($E$29,$I$3:M$33,4,0)</f>
        <v>#N/A</v>
      </c>
      <c r="N35" s="611" t="e">
        <f ca="1">VLOOKUP($E$29,$I$3:P$33,8,0)</f>
        <v>#N/A</v>
      </c>
      <c r="O35" s="611" t="e">
        <f ca="1">VLOOKUP($E$29,$I$3:O$33,5,0)</f>
        <v>#N/A</v>
      </c>
      <c r="P35" s="611" t="e">
        <f ca="1">VLOOKUP($E$29,$I$3:P$33,6,0)</f>
        <v>#N/A</v>
      </c>
    </row>
    <row r="36" spans="5:16" x14ac:dyDescent="0.25">
      <c r="K36" s="606"/>
      <c r="O36" s="333"/>
    </row>
    <row r="37" spans="5:16" x14ac:dyDescent="0.25">
      <c r="E37" s="414" t="s">
        <v>121</v>
      </c>
    </row>
    <row r="39" spans="5:16" x14ac:dyDescent="0.25">
      <c r="E39" s="466" t="s">
        <v>174</v>
      </c>
    </row>
    <row r="42" spans="5:16" x14ac:dyDescent="0.25">
      <c r="E42" s="291"/>
    </row>
  </sheetData>
  <hyperlinks>
    <hyperlink ref="E31" r:id="rId1"/>
    <hyperlink ref="E33" r:id="rId2"/>
    <hyperlink ref="E35" r:id="rId3"/>
    <hyperlink ref="E37" r:id="rId4"/>
    <hyperlink ref="E39" r:id="rId5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154659" r:id="rId8" name="Orage1">
          <controlPr defaultSize="0" autoLine="0" r:id="rId9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9" r:id="rId8" name="Orage1"/>
      </mc:Fallback>
    </mc:AlternateContent>
    <mc:AlternateContent xmlns:mc="http://schemas.openxmlformats.org/markup-compatibility/2006">
      <mc:Choice Requires="x14">
        <control shapeId="154658" r:id="rId10" name="Neige1">
          <controlPr defaultSize="0" autoLine="0" r:id="rId11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8" r:id="rId10" name="Neige1"/>
      </mc:Fallback>
    </mc:AlternateContent>
    <mc:AlternateContent xmlns:mc="http://schemas.openxmlformats.org/markup-compatibility/2006">
      <mc:Choice Requires="x14">
        <control shapeId="154657" r:id="rId12" name="Pluie1">
          <controlPr defaultSize="0" autoLine="0" r:id="rId13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7" r:id="rId12" name="Pluie1"/>
      </mc:Fallback>
    </mc:AlternateContent>
    <mc:AlternateContent xmlns:mc="http://schemas.openxmlformats.org/markup-compatibility/2006">
      <mc:Choice Requires="x14">
        <control shapeId="154656" r:id="rId14" name="Nuages">
          <controlPr defaultSize="0" autoLine="0" r:id="rId15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6" r:id="rId14" name="Nuages"/>
      </mc:Fallback>
    </mc:AlternateContent>
    <mc:AlternateContent xmlns:mc="http://schemas.openxmlformats.org/markup-compatibility/2006">
      <mc:Choice Requires="x14">
        <control shapeId="154655" r:id="rId16" name="Eclaircie">
          <controlPr defaultSize="0" autoLine="0" r:id="rId17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5" r:id="rId16" name="Eclaircie"/>
      </mc:Fallback>
    </mc:AlternateContent>
    <mc:AlternateContent xmlns:mc="http://schemas.openxmlformats.org/markup-compatibility/2006">
      <mc:Choice Requires="x14">
        <control shapeId="154654" r:id="rId18" name="Averse">
          <controlPr defaultSize="0" autoLine="0" r:id="rId19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4" r:id="rId18" name="Averse"/>
      </mc:Fallback>
    </mc:AlternateContent>
    <mc:AlternateContent xmlns:mc="http://schemas.openxmlformats.org/markup-compatibility/2006">
      <mc:Choice Requires="x14">
        <control shapeId="154653" r:id="rId20" name="Averses">
          <controlPr defaultSize="0" autoLine="0" r:id="rId21">
            <anchor moveWithCells="1">
              <from>
                <xdr:col>5</xdr:col>
                <xdr:colOff>104775</xdr:colOff>
                <xdr:row>33</xdr:row>
                <xdr:rowOff>123825</xdr:rowOff>
              </from>
              <to>
                <xdr:col>6</xdr:col>
                <xdr:colOff>581025</xdr:colOff>
                <xdr:row>35</xdr:row>
                <xdr:rowOff>19050</xdr:rowOff>
              </to>
            </anchor>
          </controlPr>
        </control>
      </mc:Choice>
      <mc:Fallback>
        <control shapeId="154653" r:id="rId20" name="Averses"/>
      </mc:Fallback>
    </mc:AlternateContent>
    <mc:AlternateContent xmlns:mc="http://schemas.openxmlformats.org/markup-compatibility/2006">
      <mc:Choice Requires="x14">
        <control shapeId="154652" r:id="rId22" name="Neige">
          <controlPr defaultSize="0" autoLine="0" r:id="rId23">
            <anchor moveWithCells="1">
              <from>
                <xdr:col>5</xdr:col>
                <xdr:colOff>114300</xdr:colOff>
                <xdr:row>37</xdr:row>
                <xdr:rowOff>133350</xdr:rowOff>
              </from>
              <to>
                <xdr:col>6</xdr:col>
                <xdr:colOff>466725</xdr:colOff>
                <xdr:row>39</xdr:row>
                <xdr:rowOff>28575</xdr:rowOff>
              </to>
            </anchor>
          </controlPr>
        </control>
      </mc:Choice>
      <mc:Fallback>
        <control shapeId="154652" r:id="rId22" name="Neige"/>
      </mc:Fallback>
    </mc:AlternateContent>
    <mc:AlternateContent xmlns:mc="http://schemas.openxmlformats.org/markup-compatibility/2006">
      <mc:Choice Requires="x14">
        <control shapeId="154625" r:id="rId24" name="PleineLune">
          <controlPr defaultSize="0" autoLine="0" r:id="rId25">
            <anchor moveWithCells="1">
              <from>
                <xdr:col>0</xdr:col>
                <xdr:colOff>276225</xdr:colOff>
                <xdr:row>31</xdr:row>
                <xdr:rowOff>19050</xdr:rowOff>
              </from>
              <to>
                <xdr:col>2</xdr:col>
                <xdr:colOff>333375</xdr:colOff>
                <xdr:row>32</xdr:row>
                <xdr:rowOff>85725</xdr:rowOff>
              </to>
            </anchor>
          </controlPr>
        </control>
      </mc:Choice>
      <mc:Fallback>
        <control shapeId="154625" r:id="rId24" name="PleineLune"/>
      </mc:Fallback>
    </mc:AlternateContent>
    <mc:AlternateContent xmlns:mc="http://schemas.openxmlformats.org/markup-compatibility/2006">
      <mc:Choice Requires="x14">
        <control shapeId="154626" r:id="rId26" name="PremierCroissant">
          <controlPr defaultSize="0" autoLine="0" r:id="rId27">
            <anchor moveWithCells="1">
              <from>
                <xdr:col>0</xdr:col>
                <xdr:colOff>276225</xdr:colOff>
                <xdr:row>29</xdr:row>
                <xdr:rowOff>104775</xdr:rowOff>
              </from>
              <to>
                <xdr:col>3</xdr:col>
                <xdr:colOff>142875</xdr:colOff>
                <xdr:row>30</xdr:row>
                <xdr:rowOff>171450</xdr:rowOff>
              </to>
            </anchor>
          </controlPr>
        </control>
      </mc:Choice>
      <mc:Fallback>
        <control shapeId="154626" r:id="rId26" name="PremierCroissant"/>
      </mc:Fallback>
    </mc:AlternateContent>
    <mc:AlternateContent xmlns:mc="http://schemas.openxmlformats.org/markup-compatibility/2006">
      <mc:Choice Requires="x14">
        <control shapeId="154627" r:id="rId28" name="DernierCroissant">
          <controlPr defaultSize="0" autoLine="0" r:id="rId29">
            <anchor moveWithCells="1">
              <from>
                <xdr:col>0</xdr:col>
                <xdr:colOff>266700</xdr:colOff>
                <xdr:row>32</xdr:row>
                <xdr:rowOff>104775</xdr:rowOff>
              </from>
              <to>
                <xdr:col>3</xdr:col>
                <xdr:colOff>133350</xdr:colOff>
                <xdr:row>33</xdr:row>
                <xdr:rowOff>171450</xdr:rowOff>
              </to>
            </anchor>
          </controlPr>
        </control>
      </mc:Choice>
      <mc:Fallback>
        <control shapeId="154627" r:id="rId28" name="DernierCroissant"/>
      </mc:Fallback>
    </mc:AlternateContent>
    <mc:AlternateContent xmlns:mc="http://schemas.openxmlformats.org/markup-compatibility/2006">
      <mc:Choice Requires="x14">
        <control shapeId="154628" r:id="rId30" name="NouvelleLune">
          <controlPr defaultSize="0" autoLine="0" r:id="rId31">
            <anchor moveWithCells="1">
              <from>
                <xdr:col>0</xdr:col>
                <xdr:colOff>276225</xdr:colOff>
                <xdr:row>34</xdr:row>
                <xdr:rowOff>47625</xdr:rowOff>
              </from>
              <to>
                <xdr:col>3</xdr:col>
                <xdr:colOff>142875</xdr:colOff>
                <xdr:row>35</xdr:row>
                <xdr:rowOff>114300</xdr:rowOff>
              </to>
            </anchor>
          </controlPr>
        </control>
      </mc:Choice>
      <mc:Fallback>
        <control shapeId="154628" r:id="rId30" name="NouvelleLune"/>
      </mc:Fallback>
    </mc:AlternateContent>
    <mc:AlternateContent xmlns:mc="http://schemas.openxmlformats.org/markup-compatibility/2006">
      <mc:Choice Requires="x14">
        <control shapeId="154635" r:id="rId32" name="Pleine_lune">
          <controlPr defaultSize="0" autoLine="0" r:id="rId33">
            <anchor>
              <from>
                <xdr:col>4</xdr:col>
                <xdr:colOff>1666875</xdr:colOff>
                <xdr:row>21</xdr:row>
                <xdr:rowOff>57150</xdr:rowOff>
              </from>
              <to>
                <xdr:col>4</xdr:col>
                <xdr:colOff>2047875</xdr:colOff>
                <xdr:row>23</xdr:row>
                <xdr:rowOff>57150</xdr:rowOff>
              </to>
            </anchor>
          </controlPr>
        </control>
      </mc:Choice>
      <mc:Fallback>
        <control shapeId="154635" r:id="rId32" name="Pleine_lune"/>
      </mc:Fallback>
    </mc:AlternateContent>
    <mc:AlternateContent xmlns:mc="http://schemas.openxmlformats.org/markup-compatibility/2006">
      <mc:Choice Requires="x14">
        <control shapeId="154638" r:id="rId34" name="Dernier_Croissant">
          <controlPr defaultSize="0" autoLine="0" r:id="rId35">
            <anchor>
              <from>
                <xdr:col>4</xdr:col>
                <xdr:colOff>1666875</xdr:colOff>
                <xdr:row>21</xdr:row>
                <xdr:rowOff>57150</xdr:rowOff>
              </from>
              <to>
                <xdr:col>4</xdr:col>
                <xdr:colOff>2047875</xdr:colOff>
                <xdr:row>23</xdr:row>
                <xdr:rowOff>57150</xdr:rowOff>
              </to>
            </anchor>
          </controlPr>
        </control>
      </mc:Choice>
      <mc:Fallback>
        <control shapeId="154638" r:id="rId34" name="Dernier_Croissant"/>
      </mc:Fallback>
    </mc:AlternateContent>
    <mc:AlternateContent xmlns:mc="http://schemas.openxmlformats.org/markup-compatibility/2006">
      <mc:Choice Requires="x14">
        <control shapeId="154639" r:id="rId36" name="Nouvelle_lune">
          <controlPr defaultSize="0" autoLine="0" r:id="rId37">
            <anchor>
              <from>
                <xdr:col>4</xdr:col>
                <xdr:colOff>1666875</xdr:colOff>
                <xdr:row>21</xdr:row>
                <xdr:rowOff>57150</xdr:rowOff>
              </from>
              <to>
                <xdr:col>4</xdr:col>
                <xdr:colOff>2047875</xdr:colOff>
                <xdr:row>23</xdr:row>
                <xdr:rowOff>57150</xdr:rowOff>
              </to>
            </anchor>
          </controlPr>
        </control>
      </mc:Choice>
      <mc:Fallback>
        <control shapeId="154639" r:id="rId36" name="Nouvelle_lune"/>
      </mc:Fallback>
    </mc:AlternateContent>
    <mc:AlternateContent xmlns:mc="http://schemas.openxmlformats.org/markup-compatibility/2006">
      <mc:Choice Requires="x14">
        <control shapeId="154640" r:id="rId38" name="Premier_croissant">
          <controlPr defaultSize="0" autoLine="0" r:id="rId39">
            <anchor>
              <from>
                <xdr:col>4</xdr:col>
                <xdr:colOff>1666875</xdr:colOff>
                <xdr:row>21</xdr:row>
                <xdr:rowOff>57150</xdr:rowOff>
              </from>
              <to>
                <xdr:col>4</xdr:col>
                <xdr:colOff>2047875</xdr:colOff>
                <xdr:row>23</xdr:row>
                <xdr:rowOff>57150</xdr:rowOff>
              </to>
            </anchor>
          </controlPr>
        </control>
      </mc:Choice>
      <mc:Fallback>
        <control shapeId="154640" r:id="rId38" name="Premier_croissant"/>
      </mc:Fallback>
    </mc:AlternateContent>
    <mc:AlternateContent xmlns:mc="http://schemas.openxmlformats.org/markup-compatibility/2006">
      <mc:Choice Requires="x14">
        <control shapeId="154645" r:id="rId40" name="Nuageux">
          <controlPr defaultSize="0" autoLine="0" r:id="rId41">
            <anchor moveWithCells="1">
              <from>
                <xdr:col>5</xdr:col>
                <xdr:colOff>104775</xdr:colOff>
                <xdr:row>32</xdr:row>
                <xdr:rowOff>57150</xdr:rowOff>
              </from>
              <to>
                <xdr:col>6</xdr:col>
                <xdr:colOff>628650</xdr:colOff>
                <xdr:row>33</xdr:row>
                <xdr:rowOff>142875</xdr:rowOff>
              </to>
            </anchor>
          </controlPr>
        </control>
      </mc:Choice>
      <mc:Fallback>
        <control shapeId="154645" r:id="rId40" name="Nuageux"/>
      </mc:Fallback>
    </mc:AlternateContent>
    <mc:AlternateContent xmlns:mc="http://schemas.openxmlformats.org/markup-compatibility/2006">
      <mc:Choice Requires="x14">
        <control shapeId="154646" r:id="rId42" name="Eclaircies">
          <controlPr defaultSize="0" autoLine="0" r:id="rId43">
            <anchor moveWithCells="1">
              <from>
                <xdr:col>5</xdr:col>
                <xdr:colOff>104775</xdr:colOff>
                <xdr:row>31</xdr:row>
                <xdr:rowOff>9525</xdr:rowOff>
              </from>
              <to>
                <xdr:col>6</xdr:col>
                <xdr:colOff>657225</xdr:colOff>
                <xdr:row>32</xdr:row>
                <xdr:rowOff>95250</xdr:rowOff>
              </to>
            </anchor>
          </controlPr>
        </control>
      </mc:Choice>
      <mc:Fallback>
        <control shapeId="154646" r:id="rId42" name="Eclaircies"/>
      </mc:Fallback>
    </mc:AlternateContent>
    <mc:AlternateContent xmlns:mc="http://schemas.openxmlformats.org/markup-compatibility/2006">
      <mc:Choice Requires="x14">
        <control shapeId="154647" r:id="rId44" name="Pluie">
          <controlPr defaultSize="0" autoLine="0" r:id="rId45">
            <anchor moveWithCells="1">
              <from>
                <xdr:col>5</xdr:col>
                <xdr:colOff>104775</xdr:colOff>
                <xdr:row>35</xdr:row>
                <xdr:rowOff>9525</xdr:rowOff>
              </from>
              <to>
                <xdr:col>6</xdr:col>
                <xdr:colOff>390525</xdr:colOff>
                <xdr:row>36</xdr:row>
                <xdr:rowOff>95250</xdr:rowOff>
              </to>
            </anchor>
          </controlPr>
        </control>
      </mc:Choice>
      <mc:Fallback>
        <control shapeId="154647" r:id="rId44" name="Pluie"/>
      </mc:Fallback>
    </mc:AlternateContent>
    <mc:AlternateContent xmlns:mc="http://schemas.openxmlformats.org/markup-compatibility/2006">
      <mc:Choice Requires="x14">
        <control shapeId="154648" r:id="rId46" name="Orage">
          <controlPr defaultSize="0" autoLine="0" r:id="rId47">
            <anchor moveWithCells="1">
              <from>
                <xdr:col>5</xdr:col>
                <xdr:colOff>104775</xdr:colOff>
                <xdr:row>36</xdr:row>
                <xdr:rowOff>38100</xdr:rowOff>
              </from>
              <to>
                <xdr:col>6</xdr:col>
                <xdr:colOff>476250</xdr:colOff>
                <xdr:row>37</xdr:row>
                <xdr:rowOff>123825</xdr:rowOff>
              </to>
            </anchor>
          </controlPr>
        </control>
      </mc:Choice>
      <mc:Fallback>
        <control shapeId="154648" r:id="rId46" name="Orage"/>
      </mc:Fallback>
    </mc:AlternateContent>
    <mc:AlternateContent xmlns:mc="http://schemas.openxmlformats.org/markup-compatibility/2006">
      <mc:Choice Requires="x14">
        <control shapeId="154649" r:id="rId48" name="Soleil">
          <controlPr defaultSize="0" autoLine="0" r:id="rId49">
            <anchor moveWithCells="1">
              <from>
                <xdr:col>5</xdr:col>
                <xdr:colOff>104775</xdr:colOff>
                <xdr:row>30</xdr:row>
                <xdr:rowOff>9525</xdr:rowOff>
              </from>
              <to>
                <xdr:col>6</xdr:col>
                <xdr:colOff>428625</xdr:colOff>
                <xdr:row>31</xdr:row>
                <xdr:rowOff>95250</xdr:rowOff>
              </to>
            </anchor>
          </controlPr>
        </control>
      </mc:Choice>
      <mc:Fallback>
        <control shapeId="154649" r:id="rId48" name="Soleil"/>
      </mc:Fallback>
    </mc:AlternateContent>
    <mc:AlternateContent xmlns:mc="http://schemas.openxmlformats.org/markup-compatibility/2006">
      <mc:Choice Requires="x14">
        <control shapeId="154651" r:id="rId50" name="Soleil1">
          <controlPr defaultSize="0" autoLine="0" r:id="rId51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1" r:id="rId50" name="Soleil1"/>
      </mc:Fallback>
    </mc:AlternateContent>
    <mc:AlternateContent xmlns:mc="http://schemas.openxmlformats.org/markup-compatibility/2006">
      <mc:Choice Requires="x14">
        <control shapeId="154662" r:id="rId52" name="Dernierquartier">
          <controlPr defaultSize="0" autoLine="0" r:id="rId53">
            <anchor moveWithCells="1">
              <from>
                <xdr:col>0</xdr:col>
                <xdr:colOff>266700</xdr:colOff>
                <xdr:row>37</xdr:row>
                <xdr:rowOff>133350</xdr:rowOff>
              </from>
              <to>
                <xdr:col>3</xdr:col>
                <xdr:colOff>66675</xdr:colOff>
                <xdr:row>39</xdr:row>
                <xdr:rowOff>28575</xdr:rowOff>
              </to>
            </anchor>
          </controlPr>
        </control>
      </mc:Choice>
      <mc:Fallback>
        <control shapeId="154662" r:id="rId52" name="Dernierquartier"/>
      </mc:Fallback>
    </mc:AlternateContent>
    <mc:AlternateContent xmlns:mc="http://schemas.openxmlformats.org/markup-compatibility/2006">
      <mc:Choice Requires="x14">
        <control shapeId="154663" r:id="rId54" name="Premierquartier">
          <controlPr defaultSize="0" autoLine="0" r:id="rId55">
            <anchor moveWithCells="1">
              <from>
                <xdr:col>0</xdr:col>
                <xdr:colOff>276225</xdr:colOff>
                <xdr:row>35</xdr:row>
                <xdr:rowOff>171450</xdr:rowOff>
              </from>
              <to>
                <xdr:col>3</xdr:col>
                <xdr:colOff>95250</xdr:colOff>
                <xdr:row>37</xdr:row>
                <xdr:rowOff>66675</xdr:rowOff>
              </to>
            </anchor>
          </controlPr>
        </control>
      </mc:Choice>
      <mc:Fallback>
        <control shapeId="154663" r:id="rId54" name="Premierquartier"/>
      </mc:Fallback>
    </mc:AlternateContent>
    <mc:AlternateContent xmlns:mc="http://schemas.openxmlformats.org/markup-compatibility/2006">
      <mc:Choice Requires="x14">
        <control shapeId="154666" r:id="rId56" name="Dernier_Quartier">
          <controlPr defaultSize="0" autoLine="0" r:id="rId57">
            <anchor>
              <from>
                <xdr:col>4</xdr:col>
                <xdr:colOff>1666875</xdr:colOff>
                <xdr:row>21</xdr:row>
                <xdr:rowOff>57150</xdr:rowOff>
              </from>
              <to>
                <xdr:col>4</xdr:col>
                <xdr:colOff>2047875</xdr:colOff>
                <xdr:row>23</xdr:row>
                <xdr:rowOff>57150</xdr:rowOff>
              </to>
            </anchor>
          </controlPr>
        </control>
      </mc:Choice>
      <mc:Fallback>
        <control shapeId="154666" r:id="rId56" name="Dernier_Quartier"/>
      </mc:Fallback>
    </mc:AlternateContent>
    <mc:AlternateContent xmlns:mc="http://schemas.openxmlformats.org/markup-compatibility/2006">
      <mc:Choice Requires="x14">
        <control shapeId="154667" r:id="rId58" name="Premier_Quartier">
          <controlPr defaultSize="0" autoLine="0" r:id="rId59">
            <anchor>
              <from>
                <xdr:col>4</xdr:col>
                <xdr:colOff>1666875</xdr:colOff>
                <xdr:row>21</xdr:row>
                <xdr:rowOff>57150</xdr:rowOff>
              </from>
              <to>
                <xdr:col>4</xdr:col>
                <xdr:colOff>2047875</xdr:colOff>
                <xdr:row>23</xdr:row>
                <xdr:rowOff>57150</xdr:rowOff>
              </to>
            </anchor>
          </controlPr>
        </control>
      </mc:Choice>
      <mc:Fallback>
        <control shapeId="154667" r:id="rId58" name="Premier_Quartier"/>
      </mc:Fallback>
    </mc:AlternateContent>
    <mc:AlternateContent xmlns:mc="http://schemas.openxmlformats.org/markup-compatibility/2006">
      <mc:Choice Requires="x14">
        <control shapeId="154660" r:id="rId60" name="Button 36">
          <controlPr defaultSize="0" print="0" autoFill="0" autoPict="0" macro="[0]!Station_mois">
            <anchor moveWithCells="1" sizeWithCells="1">
              <from>
                <xdr:col>4</xdr:col>
                <xdr:colOff>5486400</xdr:colOff>
                <xdr:row>27</xdr:row>
                <xdr:rowOff>123825</xdr:rowOff>
              </from>
              <to>
                <xdr:col>4</xdr:col>
                <xdr:colOff>6219825</xdr:colOff>
                <xdr:row>29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Relevés</vt:lpstr>
      <vt:lpstr>Février_2020</vt:lpstr>
      <vt:lpstr>Mini-Maxi</vt:lpstr>
      <vt:lpstr>Mois</vt:lpstr>
      <vt:lpstr>Graphique Températures</vt:lpstr>
      <vt:lpstr>Graphique Vent</vt:lpstr>
      <vt:lpstr>Graphique Pluie_Soleil</vt:lpstr>
      <vt:lpstr>Graphiques</vt:lpstr>
      <vt:lpstr>Station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cp:lastPrinted>2017-09-17T16:34:52Z</cp:lastPrinted>
  <dcterms:created xsi:type="dcterms:W3CDTF">2010-02-04T09:20:42Z</dcterms:created>
  <dcterms:modified xsi:type="dcterms:W3CDTF">2021-02-17T09:31:49Z</dcterms:modified>
</cp:coreProperties>
</file>