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6\01_Janvier\"/>
    </mc:Choice>
  </mc:AlternateContent>
  <xr:revisionPtr revIDLastSave="0" documentId="13_ncr:1_{852A6F11-FE2C-438D-9B58-1FC4AAAF4F11}" xr6:coauthVersionLast="47" xr6:coauthVersionMax="47" xr10:uidLastSave="{00000000-0000-0000-0000-000000000000}"/>
  <bookViews>
    <workbookView xWindow="1815" yWindow="75" windowWidth="23145" windowHeight="15480" activeTab="2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D67" i="2"/>
  <c r="P71" i="2"/>
  <c r="J71" i="2"/>
  <c r="P69" i="2"/>
  <c r="J69" i="2"/>
  <c r="P67" i="2"/>
  <c r="J67" i="2"/>
  <c r="BE67" i="2"/>
  <c r="P11" i="2"/>
  <c r="J11" i="2"/>
  <c r="R2" i="3" a="1"/>
  <c r="R2" i="3" s="1"/>
  <c r="E27" i="4"/>
  <c r="D27" i="4" s="1"/>
  <c r="E26" i="4"/>
  <c r="D26" i="4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U2" i="3"/>
  <c r="T2" i="3"/>
  <c r="D31" i="3" l="1"/>
  <c r="F31" i="3"/>
  <c r="M31" i="3"/>
  <c r="O31" i="3"/>
  <c r="N5" i="1"/>
  <c r="H19" i="3" l="1"/>
  <c r="BJ94" i="2"/>
  <c r="BL94" i="2"/>
  <c r="BN94" i="2"/>
  <c r="BQ94" i="2"/>
  <c r="P65" i="2"/>
  <c r="J65" i="2"/>
  <c r="P63" i="2"/>
  <c r="J63" i="2"/>
  <c r="P61" i="2"/>
  <c r="J6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E5" i="3" s="1"/>
  <c r="E5" i="1"/>
  <c r="H5" i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X5" i="1"/>
  <c r="X4" i="1"/>
  <c r="AE22" i="3" s="1"/>
  <c r="AI4" i="1"/>
  <c r="AC9" i="2"/>
  <c r="AE23" i="3" l="1"/>
  <c r="AB22" i="3"/>
  <c r="AB24" i="3" s="1"/>
  <c r="BR94" i="2"/>
  <c r="AE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<sst xmlns="http://schemas.openxmlformats.org/spreadsheetml/2006/main" count="757" uniqueCount="501">
  <si>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</si>
  <si>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</si>
  <si>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</si>
  <si>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</si>
  <si>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</si>
  <si>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</si>
  <si>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</si>
  <si>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</si>
  <si>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</si>
  <si>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</si>
  <si>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</si>
  <si>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</si>
  <si>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</si>
  <si>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</si>
  <si>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</si>
  <si>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</si>
  <si>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</si>
  <si>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</si>
  <si>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</si>
  <si>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</si>
  <si>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</si>
  <si>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</si>
  <si>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</si>
  <si>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</si>
  <si>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</si>
  <si>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</si>
  <si>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</si>
  <si>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</si>
  <si>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</si>
  <si>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</si>
  <si>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</si>
  <si>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</si>
  <si>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</si>
  <si>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</si>
  <si>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</si>
  <si>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</si>
  <si>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</si>
  <si>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</si>
  <si>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</si>
  <si>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</si>
  <si>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</si>
  <si>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</si>
  <si>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</si>
  <si>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</si>
  <si>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</si>
  <si>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</si>
  <si>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</si>
  <si>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</si>
  <si>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</si>
  <si>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</si>
  <si>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</si>
  <si>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</si>
  <si>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</si>
  <si>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</si>
  <si>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</si>
  <si>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</si>
  <si>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</si>
  <si>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</si>
  <si>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</si>
  <si>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</si>
  <si>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</si>
  <si>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</si>
  <si>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</si>
  <si>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</si>
  <si>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</si>
  <si>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</si>
  <si>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</si>
  <si>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</si>
  <si>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</si>
  <si>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</si>
  <si>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</si>
  <si>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</si>
  <si>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</si>
  <si>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</si>
  <si>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</si>
  <si>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</si>
  <si>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</si>
  <si>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</si>
  <si>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</si>
  <si>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</si>
  <si>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</si>
  <si>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</si>
  <si>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</si>
  <si>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</si>
  <si>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</si>
  <si>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</si>
  <si>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</si>
  <si>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</si>
  <si>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</si>
  <si>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</si>
  <si>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</si>
  <si>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</si>
  <si>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</si>
  <si>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</si>
  <si>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</si>
  <si>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</si>
  <si>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</si>
  <si>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</si>
  <si>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</si>
  <si>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</si>
  <si>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</si>
  <si>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</si>
  <si>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</si>
  <si>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</si>
  <si>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</si>
  <si>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</si>
  <si>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</si>
  <si>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</si>
  <si>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</si>
  <si>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</si>
  <si>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</si>
  <si>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</si>
  <si>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</si>
  <si>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</si>
  <si>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</si>
  <si>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</si>
  <si>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</si>
  <si>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</si>
  <si>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</si>
  <si>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</si>
  <si>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</si>
  <si>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</si>
  <si>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</si>
  <si>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</si>
  <si>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</si>
  <si>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</si>
  <si>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</si>
  <si>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</si>
  <si>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</si>
  <si>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</si>
  <si>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</si>
  <si>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</si>
  <si>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</si>
  <si>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</si>
  <si>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</si>
  <si>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</si>
  <si>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</si>
  <si>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</si>
  <si>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</si>
  <si>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</si>
  <si>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</si>
  <si>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</si>
  <si>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</si>
  <si>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</si>
  <si>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</si>
  <si>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</si>
  <si>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</si>
  <si>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</si>
  <si>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</si>
  <si>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</si>
  <si>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</si>
  <si>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</si>
  <si>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</si>
  <si>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</si>
  <si>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</si>
  <si>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</si>
  <si>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</si>
  <si>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</si>
  <si>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</si>
  <si>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</si>
  <si>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</si>
  <si>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</si>
  <si>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</si>
  <si>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</si>
  <si>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</si>
  <si>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</si>
  <si>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</si>
  <si>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</si>
  <si>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</si>
  <si>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</si>
  <si>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</si>
  <si>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</si>
  <si>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</si>
  <si>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</si>
  <si>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</si>
  <si>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</si>
  <si>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</si>
  <si>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</si>
  <si>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</si>
  <si>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</si>
  <si>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</si>
  <si>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</si>
  <si>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</si>
  <si>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</si>
  <si>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</si>
  <si>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</si>
  <si>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</si>
  <si>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</si>
  <si>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</si>
  <si>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</si>
  <si>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</si>
  <si>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</si>
  <si>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</si>
  <si>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</si>
  <si>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</si>
  <si>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</si>
  <si>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</si>
  <si>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</si>
  <si>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</si>
  <si>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</si>
  <si>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</si>
  <si>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</si>
  <si>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</si>
  <si>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</si>
  <si>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</si>
  <si>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</si>
  <si>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</si>
  <si>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</si>
  <si>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</si>
  <si>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</si>
  <si>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</si>
  <si>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</si>
  <si>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</si>
  <si>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</si>
  <si>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</si>
  <si>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</si>
  <si>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</si>
  <si>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</si>
  <si>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</si>
  <si>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</si>
  <si>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</si>
  <si>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</si>
  <si>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</si>
  <si>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</si>
  <si>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</si>
  <si>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</si>
  <si>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</si>
  <si>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</si>
  <si>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</si>
  <si>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</si>
  <si>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</si>
  <si>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</si>
  <si>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</si>
  <si>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</si>
  <si>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</si>
  <si>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</si>
  <si>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</si>
  <si>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</si>
  <si>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</si>
  <si>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</si>
  <si>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</si>
  <si>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</si>
  <si>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</si>
  <si>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</si>
  <si>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</si>
  <si>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</si>
  <si>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</si>
  <si>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</si>
  <si>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</si>
  <si>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</si>
  <si>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</si>
  <si>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</si>
  <si>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</si>
  <si>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</si>
  <si>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</si>
  <si>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</si>
  <si>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</si>
  <si>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</si>
  <si>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</si>
  <si>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</si>
  <si>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</si>
  <si>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</si>
  <si>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</si>
  <si>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</si>
  <si>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</si>
  <si>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</si>
  <si>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20251229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</si>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</sst>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0F1EF"/>
      <color rgb="FFE7E7E5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0.4</c:v>
                </c:pt>
                <c:pt idx="1">
                  <c:v>1.5</c:v>
                </c:pt>
                <c:pt idx="2">
                  <c:v>58.1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-1.2</c:v>
                </c:pt>
                <c:pt idx="1">
                  <c:v>1.5</c:v>
                </c:pt>
                <c:pt idx="2">
                  <c:v>59.7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6.7872727272727262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89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88</c:v>
                </c:pt>
                <c:pt idx="65">
                  <c:v>88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90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89</c:v>
                </c:pt>
                <c:pt idx="109">
                  <c:v>89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91</c:v>
                </c:pt>
                <c:pt idx="397">
                  <c:v>91</c:v>
                </c:pt>
                <c:pt idx="398">
                  <c:v>90</c:v>
                </c:pt>
                <c:pt idx="399">
                  <c:v>90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-0.8</c:v>
                </c:pt>
                <c:pt idx="1">
                  <c:v>-0.8</c:v>
                </c:pt>
                <c:pt idx="2">
                  <c:v>-0.8</c:v>
                </c:pt>
                <c:pt idx="3">
                  <c:v>-0.8</c:v>
                </c:pt>
                <c:pt idx="4">
                  <c:v>-0.8</c:v>
                </c:pt>
                <c:pt idx="5">
                  <c:v>-0.7</c:v>
                </c:pt>
                <c:pt idx="6">
                  <c:v>-0.8</c:v>
                </c:pt>
                <c:pt idx="7">
                  <c:v>-0.8</c:v>
                </c:pt>
                <c:pt idx="8">
                  <c:v>-0.8</c:v>
                </c:pt>
                <c:pt idx="9">
                  <c:v>-0.7</c:v>
                </c:pt>
                <c:pt idx="10">
                  <c:v>-0.7</c:v>
                </c:pt>
                <c:pt idx="11">
                  <c:v>-0.7</c:v>
                </c:pt>
                <c:pt idx="12">
                  <c:v>-0.7</c:v>
                </c:pt>
                <c:pt idx="13">
                  <c:v>-0.7</c:v>
                </c:pt>
                <c:pt idx="14">
                  <c:v>-0.6</c:v>
                </c:pt>
                <c:pt idx="15">
                  <c:v>-0.6</c:v>
                </c:pt>
                <c:pt idx="16">
                  <c:v>-0.6</c:v>
                </c:pt>
                <c:pt idx="17">
                  <c:v>-0.6</c:v>
                </c:pt>
                <c:pt idx="18">
                  <c:v>-0.6</c:v>
                </c:pt>
                <c:pt idx="19">
                  <c:v>-0.5</c:v>
                </c:pt>
                <c:pt idx="20">
                  <c:v>-0.4</c:v>
                </c:pt>
                <c:pt idx="21">
                  <c:v>-0.4</c:v>
                </c:pt>
                <c:pt idx="22">
                  <c:v>-0.4</c:v>
                </c:pt>
                <c:pt idx="23">
                  <c:v>-0.4</c:v>
                </c:pt>
                <c:pt idx="24">
                  <c:v>-0.3</c:v>
                </c:pt>
                <c:pt idx="25">
                  <c:v>-0.4</c:v>
                </c:pt>
                <c:pt idx="26">
                  <c:v>-0.3</c:v>
                </c:pt>
                <c:pt idx="27">
                  <c:v>-0.3</c:v>
                </c:pt>
                <c:pt idx="28">
                  <c:v>-0.4</c:v>
                </c:pt>
                <c:pt idx="29">
                  <c:v>-0.4</c:v>
                </c:pt>
                <c:pt idx="30">
                  <c:v>-0.4</c:v>
                </c:pt>
                <c:pt idx="31">
                  <c:v>-0.4</c:v>
                </c:pt>
                <c:pt idx="32">
                  <c:v>-0.5</c:v>
                </c:pt>
                <c:pt idx="33">
                  <c:v>-0.4</c:v>
                </c:pt>
                <c:pt idx="34">
                  <c:v>-0.4</c:v>
                </c:pt>
                <c:pt idx="35">
                  <c:v>-0.4</c:v>
                </c:pt>
                <c:pt idx="36">
                  <c:v>-0.4</c:v>
                </c:pt>
                <c:pt idx="37">
                  <c:v>-0.5</c:v>
                </c:pt>
                <c:pt idx="38">
                  <c:v>-0.5</c:v>
                </c:pt>
                <c:pt idx="39">
                  <c:v>-0.5</c:v>
                </c:pt>
                <c:pt idx="40">
                  <c:v>-0.5</c:v>
                </c:pt>
                <c:pt idx="41">
                  <c:v>-0.5</c:v>
                </c:pt>
                <c:pt idx="42">
                  <c:v>-0.5</c:v>
                </c:pt>
                <c:pt idx="43">
                  <c:v>-0.5</c:v>
                </c:pt>
                <c:pt idx="44">
                  <c:v>-0.5</c:v>
                </c:pt>
                <c:pt idx="45">
                  <c:v>-0.5</c:v>
                </c:pt>
                <c:pt idx="46">
                  <c:v>-0.5</c:v>
                </c:pt>
                <c:pt idx="47">
                  <c:v>-0.6</c:v>
                </c:pt>
                <c:pt idx="48">
                  <c:v>-0.6</c:v>
                </c:pt>
                <c:pt idx="49">
                  <c:v>-0.6</c:v>
                </c:pt>
                <c:pt idx="50">
                  <c:v>-0.6</c:v>
                </c:pt>
                <c:pt idx="51">
                  <c:v>-0.6</c:v>
                </c:pt>
                <c:pt idx="52">
                  <c:v>-0.6</c:v>
                </c:pt>
                <c:pt idx="53">
                  <c:v>-0.6</c:v>
                </c:pt>
                <c:pt idx="54">
                  <c:v>-0.6</c:v>
                </c:pt>
                <c:pt idx="55">
                  <c:v>-0.6</c:v>
                </c:pt>
                <c:pt idx="56">
                  <c:v>-0.6</c:v>
                </c:pt>
                <c:pt idx="57">
                  <c:v>-0.6</c:v>
                </c:pt>
                <c:pt idx="58">
                  <c:v>-0.7</c:v>
                </c:pt>
                <c:pt idx="59">
                  <c:v>-0.7</c:v>
                </c:pt>
                <c:pt idx="60">
                  <c:v>-0.7</c:v>
                </c:pt>
                <c:pt idx="61">
                  <c:v>-0.7</c:v>
                </c:pt>
                <c:pt idx="62">
                  <c:v>-0.6</c:v>
                </c:pt>
                <c:pt idx="63">
                  <c:v>-0.7</c:v>
                </c:pt>
                <c:pt idx="64">
                  <c:v>-0.7</c:v>
                </c:pt>
                <c:pt idx="65">
                  <c:v>-0.7</c:v>
                </c:pt>
                <c:pt idx="66">
                  <c:v>-0.8</c:v>
                </c:pt>
                <c:pt idx="67">
                  <c:v>-0.8</c:v>
                </c:pt>
                <c:pt idx="68">
                  <c:v>-0.8</c:v>
                </c:pt>
                <c:pt idx="69">
                  <c:v>-0.8</c:v>
                </c:pt>
                <c:pt idx="70">
                  <c:v>-0.9</c:v>
                </c:pt>
                <c:pt idx="71">
                  <c:v>-0.9</c:v>
                </c:pt>
                <c:pt idx="72">
                  <c:v>-0.9</c:v>
                </c:pt>
                <c:pt idx="73">
                  <c:v>-0.9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-1.1000000000000001</c:v>
                </c:pt>
                <c:pt idx="84">
                  <c:v>-1.1000000000000001</c:v>
                </c:pt>
                <c:pt idx="85">
                  <c:v>-1.2</c:v>
                </c:pt>
                <c:pt idx="86">
                  <c:v>-1.1000000000000001</c:v>
                </c:pt>
                <c:pt idx="87">
                  <c:v>-1.1000000000000001</c:v>
                </c:pt>
                <c:pt idx="88">
                  <c:v>-1.1000000000000001</c:v>
                </c:pt>
                <c:pt idx="89">
                  <c:v>-1.2</c:v>
                </c:pt>
                <c:pt idx="90">
                  <c:v>-1.2</c:v>
                </c:pt>
                <c:pt idx="91">
                  <c:v>-1.2</c:v>
                </c:pt>
                <c:pt idx="92">
                  <c:v>-1.1000000000000001</c:v>
                </c:pt>
                <c:pt idx="93">
                  <c:v>-1.1000000000000001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-1</c:v>
                </c:pt>
                <c:pt idx="98">
                  <c:v>-0.9</c:v>
                </c:pt>
                <c:pt idx="99">
                  <c:v>-0.9</c:v>
                </c:pt>
                <c:pt idx="100">
                  <c:v>-0.9</c:v>
                </c:pt>
                <c:pt idx="101">
                  <c:v>-0.8</c:v>
                </c:pt>
                <c:pt idx="102">
                  <c:v>-0.7</c:v>
                </c:pt>
                <c:pt idx="103">
                  <c:v>-0.7</c:v>
                </c:pt>
                <c:pt idx="104">
                  <c:v>-0.7</c:v>
                </c:pt>
                <c:pt idx="105">
                  <c:v>-0.6</c:v>
                </c:pt>
                <c:pt idx="106">
                  <c:v>-0.6</c:v>
                </c:pt>
                <c:pt idx="107">
                  <c:v>-0.5</c:v>
                </c:pt>
                <c:pt idx="108">
                  <c:v>-0.5</c:v>
                </c:pt>
                <c:pt idx="109">
                  <c:v>-0.5</c:v>
                </c:pt>
                <c:pt idx="110">
                  <c:v>-0.5</c:v>
                </c:pt>
                <c:pt idx="111">
                  <c:v>-0.5</c:v>
                </c:pt>
                <c:pt idx="112">
                  <c:v>-0.5</c:v>
                </c:pt>
                <c:pt idx="113">
                  <c:v>-0.4</c:v>
                </c:pt>
                <c:pt idx="114">
                  <c:v>-0.4</c:v>
                </c:pt>
                <c:pt idx="115">
                  <c:v>-0.4</c:v>
                </c:pt>
                <c:pt idx="116">
                  <c:v>-0.3</c:v>
                </c:pt>
                <c:pt idx="117">
                  <c:v>-0.3</c:v>
                </c:pt>
                <c:pt idx="118">
                  <c:v>-0.3</c:v>
                </c:pt>
                <c:pt idx="119">
                  <c:v>-0.2</c:v>
                </c:pt>
                <c:pt idx="120">
                  <c:v>-0.2</c:v>
                </c:pt>
                <c:pt idx="121">
                  <c:v>-0.1</c:v>
                </c:pt>
                <c:pt idx="122">
                  <c:v>-0.1</c:v>
                </c:pt>
                <c:pt idx="123">
                  <c:v>-0.1</c:v>
                </c:pt>
                <c:pt idx="124">
                  <c:v>-0.1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0.3</c:v>
                </c:pt>
                <c:pt idx="163">
                  <c:v>0.3</c:v>
                </c:pt>
                <c:pt idx="164">
                  <c:v>0.3</c:v>
                </c:pt>
                <c:pt idx="165">
                  <c:v>0.3</c:v>
                </c:pt>
                <c:pt idx="166">
                  <c:v>0.3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0.3</c:v>
                </c:pt>
                <c:pt idx="178">
                  <c:v>0.4</c:v>
                </c:pt>
                <c:pt idx="179">
                  <c:v>0.3</c:v>
                </c:pt>
                <c:pt idx="180">
                  <c:v>0.3</c:v>
                </c:pt>
                <c:pt idx="181">
                  <c:v>0.4</c:v>
                </c:pt>
                <c:pt idx="182">
                  <c:v>0.4</c:v>
                </c:pt>
                <c:pt idx="183">
                  <c:v>0.4</c:v>
                </c:pt>
                <c:pt idx="184">
                  <c:v>0.3</c:v>
                </c:pt>
                <c:pt idx="185">
                  <c:v>0.4</c:v>
                </c:pt>
                <c:pt idx="186">
                  <c:v>0.4</c:v>
                </c:pt>
                <c:pt idx="187">
                  <c:v>0.4</c:v>
                </c:pt>
                <c:pt idx="188">
                  <c:v>0.4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0.4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0.4</c:v>
                </c:pt>
                <c:pt idx="200">
                  <c:v>0.4</c:v>
                </c:pt>
                <c:pt idx="201">
                  <c:v>0.4</c:v>
                </c:pt>
                <c:pt idx="202">
                  <c:v>0.4</c:v>
                </c:pt>
                <c:pt idx="203">
                  <c:v>0.4</c:v>
                </c:pt>
                <c:pt idx="204">
                  <c:v>0.4</c:v>
                </c:pt>
                <c:pt idx="205">
                  <c:v>0.4</c:v>
                </c:pt>
                <c:pt idx="206">
                  <c:v>0.4</c:v>
                </c:pt>
                <c:pt idx="207">
                  <c:v>0.4</c:v>
                </c:pt>
                <c:pt idx="208">
                  <c:v>0.4</c:v>
                </c:pt>
                <c:pt idx="209">
                  <c:v>0.4</c:v>
                </c:pt>
                <c:pt idx="210">
                  <c:v>0.4</c:v>
                </c:pt>
                <c:pt idx="211">
                  <c:v>0.4</c:v>
                </c:pt>
                <c:pt idx="212">
                  <c:v>0.4</c:v>
                </c:pt>
                <c:pt idx="213">
                  <c:v>0.4</c:v>
                </c:pt>
                <c:pt idx="214">
                  <c:v>0.4</c:v>
                </c:pt>
                <c:pt idx="215">
                  <c:v>0.4</c:v>
                </c:pt>
                <c:pt idx="216">
                  <c:v>0.4</c:v>
                </c:pt>
                <c:pt idx="217">
                  <c:v>0.4</c:v>
                </c:pt>
                <c:pt idx="218">
                  <c:v>0.4</c:v>
                </c:pt>
                <c:pt idx="219">
                  <c:v>0.4</c:v>
                </c:pt>
                <c:pt idx="220">
                  <c:v>0.4</c:v>
                </c:pt>
                <c:pt idx="221">
                  <c:v>0.4</c:v>
                </c:pt>
                <c:pt idx="222">
                  <c:v>0.4</c:v>
                </c:pt>
                <c:pt idx="223">
                  <c:v>0.4</c:v>
                </c:pt>
                <c:pt idx="224">
                  <c:v>0.4</c:v>
                </c:pt>
                <c:pt idx="225">
                  <c:v>0.4</c:v>
                </c:pt>
                <c:pt idx="226">
                  <c:v>0.4</c:v>
                </c:pt>
                <c:pt idx="227">
                  <c:v>0.4</c:v>
                </c:pt>
                <c:pt idx="228">
                  <c:v>0.4</c:v>
                </c:pt>
                <c:pt idx="229">
                  <c:v>0.4</c:v>
                </c:pt>
                <c:pt idx="230">
                  <c:v>0.4</c:v>
                </c:pt>
                <c:pt idx="231">
                  <c:v>0.4</c:v>
                </c:pt>
                <c:pt idx="232">
                  <c:v>0.4</c:v>
                </c:pt>
                <c:pt idx="233">
                  <c:v>0.4</c:v>
                </c:pt>
                <c:pt idx="234">
                  <c:v>0.4</c:v>
                </c:pt>
                <c:pt idx="235">
                  <c:v>0.4</c:v>
                </c:pt>
                <c:pt idx="236">
                  <c:v>0.4</c:v>
                </c:pt>
                <c:pt idx="237">
                  <c:v>0.4</c:v>
                </c:pt>
                <c:pt idx="238">
                  <c:v>0.4</c:v>
                </c:pt>
                <c:pt idx="239">
                  <c:v>0.4</c:v>
                </c:pt>
                <c:pt idx="240">
                  <c:v>0.4</c:v>
                </c:pt>
                <c:pt idx="241">
                  <c:v>0.4</c:v>
                </c:pt>
                <c:pt idx="242">
                  <c:v>0.4</c:v>
                </c:pt>
                <c:pt idx="243">
                  <c:v>0.4</c:v>
                </c:pt>
                <c:pt idx="244">
                  <c:v>0.4</c:v>
                </c:pt>
                <c:pt idx="245">
                  <c:v>0.4</c:v>
                </c:pt>
                <c:pt idx="246">
                  <c:v>0.4</c:v>
                </c:pt>
                <c:pt idx="247">
                  <c:v>0.3</c:v>
                </c:pt>
                <c:pt idx="248">
                  <c:v>0.3</c:v>
                </c:pt>
                <c:pt idx="249">
                  <c:v>0.3</c:v>
                </c:pt>
                <c:pt idx="250">
                  <c:v>0.3</c:v>
                </c:pt>
                <c:pt idx="251">
                  <c:v>0.3</c:v>
                </c:pt>
                <c:pt idx="252">
                  <c:v>0.3</c:v>
                </c:pt>
                <c:pt idx="253">
                  <c:v>0.3</c:v>
                </c:pt>
                <c:pt idx="254">
                  <c:v>0.3</c:v>
                </c:pt>
                <c:pt idx="255">
                  <c:v>0.3</c:v>
                </c:pt>
                <c:pt idx="256">
                  <c:v>0.3</c:v>
                </c:pt>
                <c:pt idx="257">
                  <c:v>0.3</c:v>
                </c:pt>
                <c:pt idx="258">
                  <c:v>0.3</c:v>
                </c:pt>
                <c:pt idx="259">
                  <c:v>0.3</c:v>
                </c:pt>
                <c:pt idx="260">
                  <c:v>0.3</c:v>
                </c:pt>
                <c:pt idx="261">
                  <c:v>0.3</c:v>
                </c:pt>
                <c:pt idx="262">
                  <c:v>0.3</c:v>
                </c:pt>
                <c:pt idx="263">
                  <c:v>0.3</c:v>
                </c:pt>
                <c:pt idx="264">
                  <c:v>0.3</c:v>
                </c:pt>
                <c:pt idx="265">
                  <c:v>0.3</c:v>
                </c:pt>
                <c:pt idx="266">
                  <c:v>0.3</c:v>
                </c:pt>
                <c:pt idx="267">
                  <c:v>0.3</c:v>
                </c:pt>
                <c:pt idx="268">
                  <c:v>0.3</c:v>
                </c:pt>
                <c:pt idx="269">
                  <c:v>0.4</c:v>
                </c:pt>
                <c:pt idx="270">
                  <c:v>0.4</c:v>
                </c:pt>
                <c:pt idx="271">
                  <c:v>0.3</c:v>
                </c:pt>
                <c:pt idx="272">
                  <c:v>0.4</c:v>
                </c:pt>
                <c:pt idx="273">
                  <c:v>0.3</c:v>
                </c:pt>
                <c:pt idx="274">
                  <c:v>0.3</c:v>
                </c:pt>
                <c:pt idx="275">
                  <c:v>0.3</c:v>
                </c:pt>
                <c:pt idx="276">
                  <c:v>0.3</c:v>
                </c:pt>
                <c:pt idx="277">
                  <c:v>0.3</c:v>
                </c:pt>
                <c:pt idx="278">
                  <c:v>0.3</c:v>
                </c:pt>
                <c:pt idx="279">
                  <c:v>0.3</c:v>
                </c:pt>
                <c:pt idx="280">
                  <c:v>0.3</c:v>
                </c:pt>
                <c:pt idx="281">
                  <c:v>0.3</c:v>
                </c:pt>
                <c:pt idx="282">
                  <c:v>0.3</c:v>
                </c:pt>
                <c:pt idx="283">
                  <c:v>0.3</c:v>
                </c:pt>
                <c:pt idx="284">
                  <c:v>0.3</c:v>
                </c:pt>
                <c:pt idx="285">
                  <c:v>0.3</c:v>
                </c:pt>
                <c:pt idx="286">
                  <c:v>0.3</c:v>
                </c:pt>
                <c:pt idx="287">
                  <c:v>0.3</c:v>
                </c:pt>
                <c:pt idx="288">
                  <c:v>0.3</c:v>
                </c:pt>
                <c:pt idx="289">
                  <c:v>0.4</c:v>
                </c:pt>
                <c:pt idx="290">
                  <c:v>0.3</c:v>
                </c:pt>
                <c:pt idx="291">
                  <c:v>0.3</c:v>
                </c:pt>
                <c:pt idx="292">
                  <c:v>0.3</c:v>
                </c:pt>
                <c:pt idx="293">
                  <c:v>0.3</c:v>
                </c:pt>
                <c:pt idx="294">
                  <c:v>0.3</c:v>
                </c:pt>
                <c:pt idx="295">
                  <c:v>0.3</c:v>
                </c:pt>
                <c:pt idx="296">
                  <c:v>0.3</c:v>
                </c:pt>
                <c:pt idx="297">
                  <c:v>0.3</c:v>
                </c:pt>
                <c:pt idx="298">
                  <c:v>0.3</c:v>
                </c:pt>
                <c:pt idx="299">
                  <c:v>0.3</c:v>
                </c:pt>
                <c:pt idx="300">
                  <c:v>0.3</c:v>
                </c:pt>
                <c:pt idx="301">
                  <c:v>0.3</c:v>
                </c:pt>
                <c:pt idx="302">
                  <c:v>0.3</c:v>
                </c:pt>
                <c:pt idx="303">
                  <c:v>0.4</c:v>
                </c:pt>
                <c:pt idx="304">
                  <c:v>0.4</c:v>
                </c:pt>
                <c:pt idx="305">
                  <c:v>0.4</c:v>
                </c:pt>
                <c:pt idx="306">
                  <c:v>0.4</c:v>
                </c:pt>
                <c:pt idx="307">
                  <c:v>0.3</c:v>
                </c:pt>
                <c:pt idx="308">
                  <c:v>0.3</c:v>
                </c:pt>
                <c:pt idx="309">
                  <c:v>0.3</c:v>
                </c:pt>
                <c:pt idx="310">
                  <c:v>0.3</c:v>
                </c:pt>
                <c:pt idx="311">
                  <c:v>0.3</c:v>
                </c:pt>
                <c:pt idx="312">
                  <c:v>0.3</c:v>
                </c:pt>
                <c:pt idx="313">
                  <c:v>0.3</c:v>
                </c:pt>
                <c:pt idx="314">
                  <c:v>0.3</c:v>
                </c:pt>
                <c:pt idx="315">
                  <c:v>0.3</c:v>
                </c:pt>
                <c:pt idx="316">
                  <c:v>0.3</c:v>
                </c:pt>
                <c:pt idx="317">
                  <c:v>0.3</c:v>
                </c:pt>
                <c:pt idx="318">
                  <c:v>0.3</c:v>
                </c:pt>
                <c:pt idx="319">
                  <c:v>0.3</c:v>
                </c:pt>
                <c:pt idx="320">
                  <c:v>0.3</c:v>
                </c:pt>
                <c:pt idx="321">
                  <c:v>0.3</c:v>
                </c:pt>
                <c:pt idx="322">
                  <c:v>0.3</c:v>
                </c:pt>
                <c:pt idx="323">
                  <c:v>0.3</c:v>
                </c:pt>
                <c:pt idx="324">
                  <c:v>0.3</c:v>
                </c:pt>
                <c:pt idx="325">
                  <c:v>0.3</c:v>
                </c:pt>
                <c:pt idx="326">
                  <c:v>0.3</c:v>
                </c:pt>
                <c:pt idx="327">
                  <c:v>0.3</c:v>
                </c:pt>
                <c:pt idx="328">
                  <c:v>0.3</c:v>
                </c:pt>
                <c:pt idx="329">
                  <c:v>0.3</c:v>
                </c:pt>
                <c:pt idx="330">
                  <c:v>0.3</c:v>
                </c:pt>
                <c:pt idx="331">
                  <c:v>0.3</c:v>
                </c:pt>
                <c:pt idx="332">
                  <c:v>0.3</c:v>
                </c:pt>
                <c:pt idx="333">
                  <c:v>0.3</c:v>
                </c:pt>
                <c:pt idx="334">
                  <c:v>0.3</c:v>
                </c:pt>
                <c:pt idx="335">
                  <c:v>0.3</c:v>
                </c:pt>
                <c:pt idx="336">
                  <c:v>0.3</c:v>
                </c:pt>
                <c:pt idx="337">
                  <c:v>0.3</c:v>
                </c:pt>
                <c:pt idx="338">
                  <c:v>0.3</c:v>
                </c:pt>
                <c:pt idx="339">
                  <c:v>0.3</c:v>
                </c:pt>
                <c:pt idx="340">
                  <c:v>0.3</c:v>
                </c:pt>
                <c:pt idx="341">
                  <c:v>0.3</c:v>
                </c:pt>
                <c:pt idx="342">
                  <c:v>0.3</c:v>
                </c:pt>
                <c:pt idx="343">
                  <c:v>0.3</c:v>
                </c:pt>
                <c:pt idx="344">
                  <c:v>0.3</c:v>
                </c:pt>
                <c:pt idx="345">
                  <c:v>0.3</c:v>
                </c:pt>
                <c:pt idx="346">
                  <c:v>0.2</c:v>
                </c:pt>
                <c:pt idx="347">
                  <c:v>0.2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0.1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  <c:pt idx="394">
                  <c:v>0.2</c:v>
                </c:pt>
                <c:pt idx="395">
                  <c:v>0.2</c:v>
                </c:pt>
                <c:pt idx="396">
                  <c:v>0.2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0.2</c:v>
                </c:pt>
                <c:pt idx="401">
                  <c:v>0.2</c:v>
                </c:pt>
                <c:pt idx="402">
                  <c:v>0.2</c:v>
                </c:pt>
                <c:pt idx="403">
                  <c:v>0.2</c:v>
                </c:pt>
                <c:pt idx="404">
                  <c:v>0.1</c:v>
                </c:pt>
                <c:pt idx="405">
                  <c:v>0.2</c:v>
                </c:pt>
                <c:pt idx="406">
                  <c:v>0.2</c:v>
                </c:pt>
                <c:pt idx="407">
                  <c:v>0.2</c:v>
                </c:pt>
                <c:pt idx="408">
                  <c:v>0.2</c:v>
                </c:pt>
                <c:pt idx="409">
                  <c:v>0.2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0.2</c:v>
                </c:pt>
                <c:pt idx="414">
                  <c:v>0.2</c:v>
                </c:pt>
                <c:pt idx="415">
                  <c:v>0.2</c:v>
                </c:pt>
                <c:pt idx="416">
                  <c:v>0.2</c:v>
                </c:pt>
                <c:pt idx="417">
                  <c:v>0.2</c:v>
                </c:pt>
                <c:pt idx="418">
                  <c:v>0.2</c:v>
                </c:pt>
                <c:pt idx="419">
                  <c:v>0.2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</c:v>
                </c:pt>
                <c:pt idx="425">
                  <c:v>0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0.2</c:v>
                </c:pt>
                <c:pt idx="438">
                  <c:v>0.2</c:v>
                </c:pt>
                <c:pt idx="439">
                  <c:v>0.2</c:v>
                </c:pt>
                <c:pt idx="440">
                  <c:v>0.2</c:v>
                </c:pt>
                <c:pt idx="441">
                  <c:v>0.2</c:v>
                </c:pt>
                <c:pt idx="442">
                  <c:v>0.2</c:v>
                </c:pt>
                <c:pt idx="443">
                  <c:v>0.2</c:v>
                </c:pt>
                <c:pt idx="444">
                  <c:v>0.2</c:v>
                </c:pt>
                <c:pt idx="445">
                  <c:v>0.2</c:v>
                </c:pt>
                <c:pt idx="446">
                  <c:v>0.2</c:v>
                </c:pt>
                <c:pt idx="447">
                  <c:v>0.2</c:v>
                </c:pt>
                <c:pt idx="448">
                  <c:v>0.2</c:v>
                </c:pt>
                <c:pt idx="449">
                  <c:v>0.2</c:v>
                </c:pt>
                <c:pt idx="450">
                  <c:v>0.2</c:v>
                </c:pt>
                <c:pt idx="451">
                  <c:v>0.2</c:v>
                </c:pt>
                <c:pt idx="452">
                  <c:v>0.2</c:v>
                </c:pt>
                <c:pt idx="453">
                  <c:v>0.2</c:v>
                </c:pt>
                <c:pt idx="454">
                  <c:v>0.1</c:v>
                </c:pt>
                <c:pt idx="455">
                  <c:v>0.1</c:v>
                </c:pt>
                <c:pt idx="456">
                  <c:v>0.2</c:v>
                </c:pt>
                <c:pt idx="457">
                  <c:v>0.1</c:v>
                </c:pt>
                <c:pt idx="458">
                  <c:v>0.2</c:v>
                </c:pt>
                <c:pt idx="459">
                  <c:v>0.2</c:v>
                </c:pt>
                <c:pt idx="460">
                  <c:v>0.2</c:v>
                </c:pt>
                <c:pt idx="461">
                  <c:v>0.2</c:v>
                </c:pt>
                <c:pt idx="462">
                  <c:v>0.2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6.8</c:v>
                </c:pt>
                <c:pt idx="2">
                  <c:v>5.8</c:v>
                </c:pt>
                <c:pt idx="3">
                  <c:v>4</c:v>
                </c:pt>
                <c:pt idx="4">
                  <c:v>6.1</c:v>
                </c:pt>
                <c:pt idx="5">
                  <c:v>5</c:v>
                </c:pt>
                <c:pt idx="6">
                  <c:v>5</c:v>
                </c:pt>
                <c:pt idx="7">
                  <c:v>4.7</c:v>
                </c:pt>
                <c:pt idx="8">
                  <c:v>5.4</c:v>
                </c:pt>
                <c:pt idx="9">
                  <c:v>2.9</c:v>
                </c:pt>
                <c:pt idx="10">
                  <c:v>5</c:v>
                </c:pt>
                <c:pt idx="11">
                  <c:v>4.3</c:v>
                </c:pt>
                <c:pt idx="12">
                  <c:v>2.9</c:v>
                </c:pt>
                <c:pt idx="13">
                  <c:v>5</c:v>
                </c:pt>
                <c:pt idx="14">
                  <c:v>3.6</c:v>
                </c:pt>
                <c:pt idx="15">
                  <c:v>4.7</c:v>
                </c:pt>
                <c:pt idx="16">
                  <c:v>4.3</c:v>
                </c:pt>
                <c:pt idx="17">
                  <c:v>5.4</c:v>
                </c:pt>
                <c:pt idx="18">
                  <c:v>10.1</c:v>
                </c:pt>
                <c:pt idx="19">
                  <c:v>5.8</c:v>
                </c:pt>
                <c:pt idx="20">
                  <c:v>3.6</c:v>
                </c:pt>
                <c:pt idx="21">
                  <c:v>4.7</c:v>
                </c:pt>
                <c:pt idx="22">
                  <c:v>8.3000000000000007</c:v>
                </c:pt>
                <c:pt idx="23">
                  <c:v>6.1</c:v>
                </c:pt>
                <c:pt idx="24">
                  <c:v>5.8</c:v>
                </c:pt>
                <c:pt idx="25">
                  <c:v>7.6</c:v>
                </c:pt>
                <c:pt idx="26">
                  <c:v>7.6</c:v>
                </c:pt>
                <c:pt idx="27">
                  <c:v>4.3</c:v>
                </c:pt>
                <c:pt idx="28">
                  <c:v>4</c:v>
                </c:pt>
                <c:pt idx="29">
                  <c:v>2.5</c:v>
                </c:pt>
                <c:pt idx="30">
                  <c:v>5.4</c:v>
                </c:pt>
                <c:pt idx="31">
                  <c:v>4.3</c:v>
                </c:pt>
                <c:pt idx="32">
                  <c:v>5</c:v>
                </c:pt>
                <c:pt idx="33">
                  <c:v>5</c:v>
                </c:pt>
                <c:pt idx="34">
                  <c:v>5.4</c:v>
                </c:pt>
                <c:pt idx="35">
                  <c:v>6.1</c:v>
                </c:pt>
                <c:pt idx="36">
                  <c:v>4.3</c:v>
                </c:pt>
                <c:pt idx="37">
                  <c:v>4</c:v>
                </c:pt>
                <c:pt idx="38">
                  <c:v>4.7</c:v>
                </c:pt>
                <c:pt idx="39">
                  <c:v>3.2</c:v>
                </c:pt>
                <c:pt idx="40">
                  <c:v>5</c:v>
                </c:pt>
                <c:pt idx="41">
                  <c:v>5</c:v>
                </c:pt>
                <c:pt idx="42">
                  <c:v>6.5</c:v>
                </c:pt>
                <c:pt idx="43">
                  <c:v>5.8</c:v>
                </c:pt>
                <c:pt idx="44">
                  <c:v>7.2</c:v>
                </c:pt>
                <c:pt idx="45">
                  <c:v>5</c:v>
                </c:pt>
                <c:pt idx="46">
                  <c:v>3.2</c:v>
                </c:pt>
                <c:pt idx="47">
                  <c:v>5.4</c:v>
                </c:pt>
                <c:pt idx="48">
                  <c:v>4</c:v>
                </c:pt>
                <c:pt idx="49">
                  <c:v>3.2</c:v>
                </c:pt>
                <c:pt idx="50">
                  <c:v>6.8</c:v>
                </c:pt>
                <c:pt idx="51">
                  <c:v>10.1</c:v>
                </c:pt>
                <c:pt idx="52">
                  <c:v>4.3</c:v>
                </c:pt>
                <c:pt idx="53">
                  <c:v>7.2</c:v>
                </c:pt>
                <c:pt idx="54">
                  <c:v>7.6</c:v>
                </c:pt>
                <c:pt idx="55">
                  <c:v>5.8</c:v>
                </c:pt>
                <c:pt idx="56">
                  <c:v>6.5</c:v>
                </c:pt>
                <c:pt idx="57">
                  <c:v>5.4</c:v>
                </c:pt>
                <c:pt idx="58">
                  <c:v>5</c:v>
                </c:pt>
                <c:pt idx="59">
                  <c:v>5.4</c:v>
                </c:pt>
                <c:pt idx="60">
                  <c:v>7.2</c:v>
                </c:pt>
                <c:pt idx="61">
                  <c:v>7.2</c:v>
                </c:pt>
                <c:pt idx="62">
                  <c:v>5.8</c:v>
                </c:pt>
                <c:pt idx="63">
                  <c:v>4.7</c:v>
                </c:pt>
                <c:pt idx="64">
                  <c:v>4</c:v>
                </c:pt>
                <c:pt idx="65">
                  <c:v>4.3</c:v>
                </c:pt>
                <c:pt idx="66">
                  <c:v>3.6</c:v>
                </c:pt>
                <c:pt idx="67">
                  <c:v>6.8</c:v>
                </c:pt>
                <c:pt idx="68">
                  <c:v>4</c:v>
                </c:pt>
                <c:pt idx="69">
                  <c:v>3.2</c:v>
                </c:pt>
                <c:pt idx="70">
                  <c:v>4</c:v>
                </c:pt>
                <c:pt idx="71">
                  <c:v>2.9</c:v>
                </c:pt>
                <c:pt idx="72">
                  <c:v>3.2</c:v>
                </c:pt>
                <c:pt idx="73">
                  <c:v>4</c:v>
                </c:pt>
                <c:pt idx="74">
                  <c:v>4.3</c:v>
                </c:pt>
                <c:pt idx="75">
                  <c:v>2.9</c:v>
                </c:pt>
                <c:pt idx="76">
                  <c:v>4</c:v>
                </c:pt>
                <c:pt idx="77">
                  <c:v>2.9</c:v>
                </c:pt>
                <c:pt idx="78">
                  <c:v>3.2</c:v>
                </c:pt>
                <c:pt idx="79">
                  <c:v>4.3</c:v>
                </c:pt>
                <c:pt idx="80">
                  <c:v>4.3</c:v>
                </c:pt>
                <c:pt idx="81">
                  <c:v>4.3</c:v>
                </c:pt>
                <c:pt idx="82">
                  <c:v>4.7</c:v>
                </c:pt>
                <c:pt idx="83">
                  <c:v>3.6</c:v>
                </c:pt>
                <c:pt idx="84">
                  <c:v>4</c:v>
                </c:pt>
                <c:pt idx="85">
                  <c:v>4</c:v>
                </c:pt>
                <c:pt idx="86">
                  <c:v>4.7</c:v>
                </c:pt>
                <c:pt idx="87">
                  <c:v>5.4</c:v>
                </c:pt>
                <c:pt idx="88">
                  <c:v>4.3</c:v>
                </c:pt>
                <c:pt idx="89">
                  <c:v>3.6</c:v>
                </c:pt>
                <c:pt idx="90">
                  <c:v>5</c:v>
                </c:pt>
                <c:pt idx="91">
                  <c:v>4.7</c:v>
                </c:pt>
                <c:pt idx="92">
                  <c:v>5.8</c:v>
                </c:pt>
                <c:pt idx="93">
                  <c:v>5.4</c:v>
                </c:pt>
                <c:pt idx="94">
                  <c:v>6.1</c:v>
                </c:pt>
                <c:pt idx="95">
                  <c:v>6.8</c:v>
                </c:pt>
                <c:pt idx="96">
                  <c:v>5.4</c:v>
                </c:pt>
                <c:pt idx="97">
                  <c:v>6.8</c:v>
                </c:pt>
                <c:pt idx="98">
                  <c:v>6.1</c:v>
                </c:pt>
                <c:pt idx="99">
                  <c:v>7.2</c:v>
                </c:pt>
                <c:pt idx="100">
                  <c:v>5.4</c:v>
                </c:pt>
                <c:pt idx="101">
                  <c:v>7.6</c:v>
                </c:pt>
                <c:pt idx="102">
                  <c:v>9</c:v>
                </c:pt>
                <c:pt idx="103">
                  <c:v>7.2</c:v>
                </c:pt>
                <c:pt idx="104">
                  <c:v>6.5</c:v>
                </c:pt>
                <c:pt idx="105">
                  <c:v>6.5</c:v>
                </c:pt>
                <c:pt idx="106">
                  <c:v>7.2</c:v>
                </c:pt>
                <c:pt idx="107">
                  <c:v>9</c:v>
                </c:pt>
                <c:pt idx="108">
                  <c:v>5</c:v>
                </c:pt>
                <c:pt idx="109">
                  <c:v>5.8</c:v>
                </c:pt>
                <c:pt idx="110">
                  <c:v>5.4</c:v>
                </c:pt>
                <c:pt idx="111">
                  <c:v>6.5</c:v>
                </c:pt>
                <c:pt idx="112">
                  <c:v>8.6</c:v>
                </c:pt>
                <c:pt idx="113">
                  <c:v>9</c:v>
                </c:pt>
                <c:pt idx="114">
                  <c:v>7.6</c:v>
                </c:pt>
                <c:pt idx="115">
                  <c:v>5.4</c:v>
                </c:pt>
                <c:pt idx="116">
                  <c:v>5.4</c:v>
                </c:pt>
                <c:pt idx="117">
                  <c:v>6.5</c:v>
                </c:pt>
                <c:pt idx="118">
                  <c:v>6.8</c:v>
                </c:pt>
                <c:pt idx="119">
                  <c:v>5.8</c:v>
                </c:pt>
                <c:pt idx="120">
                  <c:v>9.4</c:v>
                </c:pt>
                <c:pt idx="121">
                  <c:v>7.9</c:v>
                </c:pt>
                <c:pt idx="122">
                  <c:v>7.2</c:v>
                </c:pt>
                <c:pt idx="123">
                  <c:v>12.2</c:v>
                </c:pt>
                <c:pt idx="124">
                  <c:v>13.7</c:v>
                </c:pt>
                <c:pt idx="125">
                  <c:v>9.4</c:v>
                </c:pt>
                <c:pt idx="126">
                  <c:v>9</c:v>
                </c:pt>
                <c:pt idx="127">
                  <c:v>8.3000000000000007</c:v>
                </c:pt>
                <c:pt idx="128">
                  <c:v>10.8</c:v>
                </c:pt>
                <c:pt idx="129">
                  <c:v>5.8</c:v>
                </c:pt>
                <c:pt idx="130">
                  <c:v>7.6</c:v>
                </c:pt>
                <c:pt idx="131">
                  <c:v>7.6</c:v>
                </c:pt>
                <c:pt idx="132">
                  <c:v>8.6</c:v>
                </c:pt>
                <c:pt idx="133">
                  <c:v>10.8</c:v>
                </c:pt>
                <c:pt idx="134">
                  <c:v>5.4</c:v>
                </c:pt>
                <c:pt idx="135">
                  <c:v>6.5</c:v>
                </c:pt>
                <c:pt idx="136">
                  <c:v>5.4</c:v>
                </c:pt>
                <c:pt idx="137">
                  <c:v>10.8</c:v>
                </c:pt>
                <c:pt idx="138">
                  <c:v>9.4</c:v>
                </c:pt>
                <c:pt idx="139">
                  <c:v>11.2</c:v>
                </c:pt>
                <c:pt idx="140">
                  <c:v>10.8</c:v>
                </c:pt>
                <c:pt idx="141">
                  <c:v>10.4</c:v>
                </c:pt>
                <c:pt idx="142">
                  <c:v>12.2</c:v>
                </c:pt>
                <c:pt idx="143">
                  <c:v>7.9</c:v>
                </c:pt>
                <c:pt idx="144">
                  <c:v>8.6</c:v>
                </c:pt>
                <c:pt idx="145">
                  <c:v>13</c:v>
                </c:pt>
                <c:pt idx="146">
                  <c:v>12.6</c:v>
                </c:pt>
                <c:pt idx="147">
                  <c:v>13.3</c:v>
                </c:pt>
                <c:pt idx="148">
                  <c:v>9.6999999999999993</c:v>
                </c:pt>
                <c:pt idx="149">
                  <c:v>6.8</c:v>
                </c:pt>
                <c:pt idx="150">
                  <c:v>7.2</c:v>
                </c:pt>
                <c:pt idx="151">
                  <c:v>7.2</c:v>
                </c:pt>
                <c:pt idx="152">
                  <c:v>7.2</c:v>
                </c:pt>
                <c:pt idx="153">
                  <c:v>5</c:v>
                </c:pt>
                <c:pt idx="154">
                  <c:v>9.6999999999999993</c:v>
                </c:pt>
                <c:pt idx="155">
                  <c:v>7.9</c:v>
                </c:pt>
                <c:pt idx="156">
                  <c:v>7.9</c:v>
                </c:pt>
                <c:pt idx="157">
                  <c:v>10.1</c:v>
                </c:pt>
                <c:pt idx="158">
                  <c:v>13</c:v>
                </c:pt>
                <c:pt idx="159">
                  <c:v>16.899999999999999</c:v>
                </c:pt>
                <c:pt idx="160">
                  <c:v>7.6</c:v>
                </c:pt>
                <c:pt idx="161">
                  <c:v>10.1</c:v>
                </c:pt>
                <c:pt idx="162">
                  <c:v>13.7</c:v>
                </c:pt>
                <c:pt idx="163">
                  <c:v>17.3</c:v>
                </c:pt>
                <c:pt idx="164">
                  <c:v>22.7</c:v>
                </c:pt>
                <c:pt idx="165">
                  <c:v>19.399999999999999</c:v>
                </c:pt>
                <c:pt idx="166">
                  <c:v>10.4</c:v>
                </c:pt>
                <c:pt idx="167">
                  <c:v>6.5</c:v>
                </c:pt>
                <c:pt idx="168">
                  <c:v>9</c:v>
                </c:pt>
                <c:pt idx="169">
                  <c:v>10.4</c:v>
                </c:pt>
                <c:pt idx="170">
                  <c:v>10.4</c:v>
                </c:pt>
                <c:pt idx="171">
                  <c:v>16.899999999999999</c:v>
                </c:pt>
                <c:pt idx="172">
                  <c:v>10.4</c:v>
                </c:pt>
                <c:pt idx="173">
                  <c:v>11.2</c:v>
                </c:pt>
                <c:pt idx="174">
                  <c:v>8.3000000000000007</c:v>
                </c:pt>
                <c:pt idx="175">
                  <c:v>11.2</c:v>
                </c:pt>
                <c:pt idx="176">
                  <c:v>18</c:v>
                </c:pt>
                <c:pt idx="177">
                  <c:v>13</c:v>
                </c:pt>
                <c:pt idx="178">
                  <c:v>11.9</c:v>
                </c:pt>
                <c:pt idx="179">
                  <c:v>13</c:v>
                </c:pt>
                <c:pt idx="180">
                  <c:v>11.2</c:v>
                </c:pt>
                <c:pt idx="181">
                  <c:v>6.8</c:v>
                </c:pt>
                <c:pt idx="182">
                  <c:v>7.9</c:v>
                </c:pt>
                <c:pt idx="183">
                  <c:v>10.8</c:v>
                </c:pt>
                <c:pt idx="184">
                  <c:v>9.6999999999999993</c:v>
                </c:pt>
                <c:pt idx="185">
                  <c:v>9</c:v>
                </c:pt>
                <c:pt idx="186">
                  <c:v>8.6</c:v>
                </c:pt>
                <c:pt idx="187">
                  <c:v>11.5</c:v>
                </c:pt>
                <c:pt idx="188">
                  <c:v>8.6</c:v>
                </c:pt>
                <c:pt idx="189">
                  <c:v>10.4</c:v>
                </c:pt>
                <c:pt idx="190">
                  <c:v>11.2</c:v>
                </c:pt>
                <c:pt idx="191">
                  <c:v>8.3000000000000007</c:v>
                </c:pt>
                <c:pt idx="192">
                  <c:v>13</c:v>
                </c:pt>
                <c:pt idx="193">
                  <c:v>11.9</c:v>
                </c:pt>
                <c:pt idx="194">
                  <c:v>13.7</c:v>
                </c:pt>
                <c:pt idx="195">
                  <c:v>13.7</c:v>
                </c:pt>
                <c:pt idx="196">
                  <c:v>11.5</c:v>
                </c:pt>
                <c:pt idx="197">
                  <c:v>12.6</c:v>
                </c:pt>
                <c:pt idx="198">
                  <c:v>11.5</c:v>
                </c:pt>
                <c:pt idx="199">
                  <c:v>13</c:v>
                </c:pt>
                <c:pt idx="200">
                  <c:v>9.4</c:v>
                </c:pt>
                <c:pt idx="201">
                  <c:v>15.5</c:v>
                </c:pt>
                <c:pt idx="202">
                  <c:v>11.2</c:v>
                </c:pt>
                <c:pt idx="203">
                  <c:v>10.1</c:v>
                </c:pt>
                <c:pt idx="204">
                  <c:v>12.2</c:v>
                </c:pt>
                <c:pt idx="205">
                  <c:v>19.399999999999999</c:v>
                </c:pt>
                <c:pt idx="206">
                  <c:v>18.399999999999999</c:v>
                </c:pt>
                <c:pt idx="207">
                  <c:v>8.3000000000000007</c:v>
                </c:pt>
                <c:pt idx="208">
                  <c:v>18.7</c:v>
                </c:pt>
                <c:pt idx="209">
                  <c:v>10.8</c:v>
                </c:pt>
                <c:pt idx="210">
                  <c:v>14.4</c:v>
                </c:pt>
                <c:pt idx="211">
                  <c:v>9.6999999999999993</c:v>
                </c:pt>
                <c:pt idx="212">
                  <c:v>7.9</c:v>
                </c:pt>
                <c:pt idx="213">
                  <c:v>11.5</c:v>
                </c:pt>
                <c:pt idx="214">
                  <c:v>10.4</c:v>
                </c:pt>
                <c:pt idx="215">
                  <c:v>19.399999999999999</c:v>
                </c:pt>
                <c:pt idx="216">
                  <c:v>12.2</c:v>
                </c:pt>
                <c:pt idx="217">
                  <c:v>9.6999999999999993</c:v>
                </c:pt>
                <c:pt idx="218">
                  <c:v>7.9</c:v>
                </c:pt>
                <c:pt idx="219">
                  <c:v>11.5</c:v>
                </c:pt>
                <c:pt idx="220">
                  <c:v>14</c:v>
                </c:pt>
                <c:pt idx="221">
                  <c:v>6.8</c:v>
                </c:pt>
                <c:pt idx="222">
                  <c:v>10.1</c:v>
                </c:pt>
                <c:pt idx="223">
                  <c:v>8.6</c:v>
                </c:pt>
                <c:pt idx="224">
                  <c:v>8.3000000000000007</c:v>
                </c:pt>
                <c:pt idx="225">
                  <c:v>4.7</c:v>
                </c:pt>
                <c:pt idx="226">
                  <c:v>10.8</c:v>
                </c:pt>
                <c:pt idx="227">
                  <c:v>7.2</c:v>
                </c:pt>
                <c:pt idx="228">
                  <c:v>8.3000000000000007</c:v>
                </c:pt>
                <c:pt idx="229">
                  <c:v>7.2</c:v>
                </c:pt>
                <c:pt idx="230">
                  <c:v>15.5</c:v>
                </c:pt>
                <c:pt idx="231">
                  <c:v>13.7</c:v>
                </c:pt>
                <c:pt idx="232">
                  <c:v>8.3000000000000007</c:v>
                </c:pt>
                <c:pt idx="233">
                  <c:v>5</c:v>
                </c:pt>
                <c:pt idx="234">
                  <c:v>9</c:v>
                </c:pt>
                <c:pt idx="235">
                  <c:v>9.4</c:v>
                </c:pt>
                <c:pt idx="236">
                  <c:v>10.1</c:v>
                </c:pt>
                <c:pt idx="237">
                  <c:v>13</c:v>
                </c:pt>
                <c:pt idx="238">
                  <c:v>9.4</c:v>
                </c:pt>
                <c:pt idx="239">
                  <c:v>8.3000000000000007</c:v>
                </c:pt>
                <c:pt idx="240">
                  <c:v>11.2</c:v>
                </c:pt>
                <c:pt idx="241">
                  <c:v>8.6</c:v>
                </c:pt>
                <c:pt idx="242">
                  <c:v>10.1</c:v>
                </c:pt>
                <c:pt idx="243">
                  <c:v>13.3</c:v>
                </c:pt>
                <c:pt idx="244">
                  <c:v>9</c:v>
                </c:pt>
                <c:pt idx="245">
                  <c:v>6.5</c:v>
                </c:pt>
                <c:pt idx="246">
                  <c:v>13.7</c:v>
                </c:pt>
                <c:pt idx="247">
                  <c:v>28.4</c:v>
                </c:pt>
                <c:pt idx="248">
                  <c:v>11.9</c:v>
                </c:pt>
                <c:pt idx="249">
                  <c:v>11.5</c:v>
                </c:pt>
                <c:pt idx="250">
                  <c:v>9.6999999999999993</c:v>
                </c:pt>
                <c:pt idx="251">
                  <c:v>14.8</c:v>
                </c:pt>
                <c:pt idx="252">
                  <c:v>11.9</c:v>
                </c:pt>
                <c:pt idx="253">
                  <c:v>14.4</c:v>
                </c:pt>
                <c:pt idx="254">
                  <c:v>11.5</c:v>
                </c:pt>
                <c:pt idx="255">
                  <c:v>10.8</c:v>
                </c:pt>
                <c:pt idx="256">
                  <c:v>10.4</c:v>
                </c:pt>
                <c:pt idx="257">
                  <c:v>14</c:v>
                </c:pt>
                <c:pt idx="258">
                  <c:v>10.4</c:v>
                </c:pt>
                <c:pt idx="259">
                  <c:v>10.1</c:v>
                </c:pt>
                <c:pt idx="260">
                  <c:v>5.4</c:v>
                </c:pt>
                <c:pt idx="261">
                  <c:v>7.9</c:v>
                </c:pt>
                <c:pt idx="262">
                  <c:v>7.2</c:v>
                </c:pt>
                <c:pt idx="263">
                  <c:v>13</c:v>
                </c:pt>
                <c:pt idx="264">
                  <c:v>11.2</c:v>
                </c:pt>
                <c:pt idx="265">
                  <c:v>16.899999999999999</c:v>
                </c:pt>
                <c:pt idx="266">
                  <c:v>10.1</c:v>
                </c:pt>
                <c:pt idx="267">
                  <c:v>10.1</c:v>
                </c:pt>
                <c:pt idx="268">
                  <c:v>8.6</c:v>
                </c:pt>
                <c:pt idx="269">
                  <c:v>10.1</c:v>
                </c:pt>
                <c:pt idx="270">
                  <c:v>8.3000000000000007</c:v>
                </c:pt>
                <c:pt idx="271">
                  <c:v>10.8</c:v>
                </c:pt>
                <c:pt idx="272">
                  <c:v>11.2</c:v>
                </c:pt>
                <c:pt idx="273">
                  <c:v>13.3</c:v>
                </c:pt>
                <c:pt idx="274">
                  <c:v>10.8</c:v>
                </c:pt>
                <c:pt idx="275">
                  <c:v>6.5</c:v>
                </c:pt>
                <c:pt idx="276">
                  <c:v>7.6</c:v>
                </c:pt>
                <c:pt idx="277">
                  <c:v>9</c:v>
                </c:pt>
                <c:pt idx="278">
                  <c:v>10.4</c:v>
                </c:pt>
                <c:pt idx="279">
                  <c:v>9.6999999999999993</c:v>
                </c:pt>
                <c:pt idx="280">
                  <c:v>15.5</c:v>
                </c:pt>
                <c:pt idx="281">
                  <c:v>9.6999999999999993</c:v>
                </c:pt>
                <c:pt idx="282">
                  <c:v>11.9</c:v>
                </c:pt>
                <c:pt idx="283">
                  <c:v>13.7</c:v>
                </c:pt>
                <c:pt idx="284">
                  <c:v>10.1</c:v>
                </c:pt>
                <c:pt idx="285">
                  <c:v>11.9</c:v>
                </c:pt>
                <c:pt idx="286">
                  <c:v>8.3000000000000007</c:v>
                </c:pt>
                <c:pt idx="287">
                  <c:v>12.2</c:v>
                </c:pt>
                <c:pt idx="288">
                  <c:v>6.5</c:v>
                </c:pt>
                <c:pt idx="289">
                  <c:v>11.9</c:v>
                </c:pt>
                <c:pt idx="290">
                  <c:v>4</c:v>
                </c:pt>
                <c:pt idx="291">
                  <c:v>9</c:v>
                </c:pt>
                <c:pt idx="292">
                  <c:v>17.600000000000001</c:v>
                </c:pt>
                <c:pt idx="293">
                  <c:v>17.600000000000001</c:v>
                </c:pt>
                <c:pt idx="294">
                  <c:v>17.600000000000001</c:v>
                </c:pt>
                <c:pt idx="295">
                  <c:v>15.5</c:v>
                </c:pt>
                <c:pt idx="296">
                  <c:v>7.6</c:v>
                </c:pt>
                <c:pt idx="297">
                  <c:v>9</c:v>
                </c:pt>
                <c:pt idx="298">
                  <c:v>8.6</c:v>
                </c:pt>
                <c:pt idx="299">
                  <c:v>13.7</c:v>
                </c:pt>
                <c:pt idx="300">
                  <c:v>5.8</c:v>
                </c:pt>
                <c:pt idx="301">
                  <c:v>6.5</c:v>
                </c:pt>
                <c:pt idx="302">
                  <c:v>6.5</c:v>
                </c:pt>
                <c:pt idx="303">
                  <c:v>5.8</c:v>
                </c:pt>
                <c:pt idx="304">
                  <c:v>9.4</c:v>
                </c:pt>
                <c:pt idx="305">
                  <c:v>8.6</c:v>
                </c:pt>
                <c:pt idx="306">
                  <c:v>5.4</c:v>
                </c:pt>
                <c:pt idx="307">
                  <c:v>8.6</c:v>
                </c:pt>
                <c:pt idx="308">
                  <c:v>12.2</c:v>
                </c:pt>
                <c:pt idx="309">
                  <c:v>9</c:v>
                </c:pt>
                <c:pt idx="310">
                  <c:v>7.6</c:v>
                </c:pt>
                <c:pt idx="311">
                  <c:v>11.2</c:v>
                </c:pt>
                <c:pt idx="312">
                  <c:v>9</c:v>
                </c:pt>
                <c:pt idx="313">
                  <c:v>8.3000000000000007</c:v>
                </c:pt>
                <c:pt idx="314">
                  <c:v>6.8</c:v>
                </c:pt>
                <c:pt idx="315">
                  <c:v>5.4</c:v>
                </c:pt>
                <c:pt idx="316">
                  <c:v>7.9</c:v>
                </c:pt>
                <c:pt idx="317">
                  <c:v>9.6999999999999993</c:v>
                </c:pt>
                <c:pt idx="318">
                  <c:v>6.5</c:v>
                </c:pt>
                <c:pt idx="319">
                  <c:v>9.4</c:v>
                </c:pt>
                <c:pt idx="320">
                  <c:v>12.2</c:v>
                </c:pt>
                <c:pt idx="321">
                  <c:v>12.6</c:v>
                </c:pt>
                <c:pt idx="322">
                  <c:v>9.4</c:v>
                </c:pt>
                <c:pt idx="323">
                  <c:v>6.5</c:v>
                </c:pt>
                <c:pt idx="324">
                  <c:v>8.3000000000000007</c:v>
                </c:pt>
                <c:pt idx="325">
                  <c:v>6.1</c:v>
                </c:pt>
                <c:pt idx="326">
                  <c:v>7.9</c:v>
                </c:pt>
                <c:pt idx="327">
                  <c:v>9</c:v>
                </c:pt>
                <c:pt idx="328">
                  <c:v>12.6</c:v>
                </c:pt>
                <c:pt idx="329">
                  <c:v>7.9</c:v>
                </c:pt>
                <c:pt idx="330">
                  <c:v>4.3</c:v>
                </c:pt>
                <c:pt idx="331">
                  <c:v>6.5</c:v>
                </c:pt>
                <c:pt idx="332">
                  <c:v>6.1</c:v>
                </c:pt>
                <c:pt idx="333">
                  <c:v>14</c:v>
                </c:pt>
                <c:pt idx="334">
                  <c:v>9.6999999999999993</c:v>
                </c:pt>
                <c:pt idx="335">
                  <c:v>9.6999999999999993</c:v>
                </c:pt>
                <c:pt idx="336">
                  <c:v>9.4</c:v>
                </c:pt>
                <c:pt idx="337">
                  <c:v>8.6</c:v>
                </c:pt>
                <c:pt idx="338">
                  <c:v>6.1</c:v>
                </c:pt>
                <c:pt idx="339">
                  <c:v>5.4</c:v>
                </c:pt>
                <c:pt idx="340">
                  <c:v>5.8</c:v>
                </c:pt>
                <c:pt idx="341">
                  <c:v>7.2</c:v>
                </c:pt>
                <c:pt idx="342">
                  <c:v>6.1</c:v>
                </c:pt>
                <c:pt idx="343">
                  <c:v>6.1</c:v>
                </c:pt>
                <c:pt idx="344">
                  <c:v>8.3000000000000007</c:v>
                </c:pt>
                <c:pt idx="345">
                  <c:v>15.5</c:v>
                </c:pt>
                <c:pt idx="346">
                  <c:v>23.4</c:v>
                </c:pt>
                <c:pt idx="347">
                  <c:v>12.2</c:v>
                </c:pt>
                <c:pt idx="348">
                  <c:v>11.2</c:v>
                </c:pt>
                <c:pt idx="349">
                  <c:v>9.6999999999999993</c:v>
                </c:pt>
                <c:pt idx="350">
                  <c:v>13.7</c:v>
                </c:pt>
                <c:pt idx="351">
                  <c:v>15.8</c:v>
                </c:pt>
                <c:pt idx="352">
                  <c:v>8.3000000000000007</c:v>
                </c:pt>
                <c:pt idx="353">
                  <c:v>8.6</c:v>
                </c:pt>
                <c:pt idx="354">
                  <c:v>10.8</c:v>
                </c:pt>
                <c:pt idx="355">
                  <c:v>13.7</c:v>
                </c:pt>
                <c:pt idx="356">
                  <c:v>13.7</c:v>
                </c:pt>
                <c:pt idx="357">
                  <c:v>12.6</c:v>
                </c:pt>
                <c:pt idx="358">
                  <c:v>13.7</c:v>
                </c:pt>
                <c:pt idx="359">
                  <c:v>14.4</c:v>
                </c:pt>
                <c:pt idx="360">
                  <c:v>9</c:v>
                </c:pt>
                <c:pt idx="361">
                  <c:v>14</c:v>
                </c:pt>
                <c:pt idx="362">
                  <c:v>13</c:v>
                </c:pt>
                <c:pt idx="363">
                  <c:v>10.8</c:v>
                </c:pt>
                <c:pt idx="364">
                  <c:v>7.9</c:v>
                </c:pt>
                <c:pt idx="365">
                  <c:v>8.3000000000000007</c:v>
                </c:pt>
                <c:pt idx="366">
                  <c:v>11.5</c:v>
                </c:pt>
                <c:pt idx="367">
                  <c:v>10.1</c:v>
                </c:pt>
                <c:pt idx="368">
                  <c:v>6.8</c:v>
                </c:pt>
                <c:pt idx="369">
                  <c:v>9.4</c:v>
                </c:pt>
                <c:pt idx="370">
                  <c:v>7.6</c:v>
                </c:pt>
                <c:pt idx="371">
                  <c:v>9.6999999999999993</c:v>
                </c:pt>
                <c:pt idx="372">
                  <c:v>7.9</c:v>
                </c:pt>
                <c:pt idx="373">
                  <c:v>4</c:v>
                </c:pt>
                <c:pt idx="374">
                  <c:v>15.5</c:v>
                </c:pt>
                <c:pt idx="375">
                  <c:v>11.2</c:v>
                </c:pt>
                <c:pt idx="376">
                  <c:v>7.6</c:v>
                </c:pt>
                <c:pt idx="377">
                  <c:v>7.9</c:v>
                </c:pt>
                <c:pt idx="378">
                  <c:v>8.3000000000000007</c:v>
                </c:pt>
                <c:pt idx="379">
                  <c:v>9.6999999999999993</c:v>
                </c:pt>
                <c:pt idx="380">
                  <c:v>9.6999999999999993</c:v>
                </c:pt>
                <c:pt idx="381">
                  <c:v>13</c:v>
                </c:pt>
                <c:pt idx="382">
                  <c:v>6.8</c:v>
                </c:pt>
                <c:pt idx="383">
                  <c:v>11.5</c:v>
                </c:pt>
                <c:pt idx="384">
                  <c:v>6.5</c:v>
                </c:pt>
                <c:pt idx="385">
                  <c:v>7.9</c:v>
                </c:pt>
                <c:pt idx="386">
                  <c:v>5.4</c:v>
                </c:pt>
                <c:pt idx="387">
                  <c:v>8.3000000000000007</c:v>
                </c:pt>
                <c:pt idx="388">
                  <c:v>9.6999999999999993</c:v>
                </c:pt>
                <c:pt idx="389">
                  <c:v>10.4</c:v>
                </c:pt>
                <c:pt idx="390">
                  <c:v>7.2</c:v>
                </c:pt>
                <c:pt idx="391">
                  <c:v>7.9</c:v>
                </c:pt>
                <c:pt idx="392">
                  <c:v>6.5</c:v>
                </c:pt>
                <c:pt idx="393">
                  <c:v>10.4</c:v>
                </c:pt>
                <c:pt idx="394">
                  <c:v>7.2</c:v>
                </c:pt>
                <c:pt idx="395">
                  <c:v>6.1</c:v>
                </c:pt>
                <c:pt idx="396">
                  <c:v>6.8</c:v>
                </c:pt>
                <c:pt idx="397">
                  <c:v>12.2</c:v>
                </c:pt>
                <c:pt idx="398">
                  <c:v>10.4</c:v>
                </c:pt>
                <c:pt idx="399">
                  <c:v>13.3</c:v>
                </c:pt>
                <c:pt idx="400">
                  <c:v>17.600000000000001</c:v>
                </c:pt>
                <c:pt idx="401">
                  <c:v>11.9</c:v>
                </c:pt>
                <c:pt idx="402">
                  <c:v>12.6</c:v>
                </c:pt>
                <c:pt idx="403">
                  <c:v>13.3</c:v>
                </c:pt>
                <c:pt idx="404">
                  <c:v>12.2</c:v>
                </c:pt>
                <c:pt idx="405">
                  <c:v>13.3</c:v>
                </c:pt>
                <c:pt idx="406">
                  <c:v>10.8</c:v>
                </c:pt>
                <c:pt idx="407">
                  <c:v>9.6999999999999993</c:v>
                </c:pt>
                <c:pt idx="408">
                  <c:v>8.3000000000000007</c:v>
                </c:pt>
                <c:pt idx="409">
                  <c:v>11.5</c:v>
                </c:pt>
                <c:pt idx="410">
                  <c:v>11.9</c:v>
                </c:pt>
                <c:pt idx="411">
                  <c:v>9.4</c:v>
                </c:pt>
                <c:pt idx="412">
                  <c:v>11.2</c:v>
                </c:pt>
                <c:pt idx="413">
                  <c:v>11.2</c:v>
                </c:pt>
                <c:pt idx="414">
                  <c:v>10.4</c:v>
                </c:pt>
                <c:pt idx="415">
                  <c:v>7.2</c:v>
                </c:pt>
                <c:pt idx="416">
                  <c:v>11.2</c:v>
                </c:pt>
                <c:pt idx="417">
                  <c:v>10.1</c:v>
                </c:pt>
                <c:pt idx="418">
                  <c:v>9.6999999999999993</c:v>
                </c:pt>
                <c:pt idx="419">
                  <c:v>9</c:v>
                </c:pt>
                <c:pt idx="420">
                  <c:v>11.5</c:v>
                </c:pt>
                <c:pt idx="421">
                  <c:v>9.6999999999999993</c:v>
                </c:pt>
                <c:pt idx="422">
                  <c:v>17.600000000000001</c:v>
                </c:pt>
                <c:pt idx="423">
                  <c:v>11.5</c:v>
                </c:pt>
                <c:pt idx="424">
                  <c:v>9.4</c:v>
                </c:pt>
                <c:pt idx="425">
                  <c:v>13</c:v>
                </c:pt>
                <c:pt idx="426">
                  <c:v>9.6999999999999993</c:v>
                </c:pt>
                <c:pt idx="427">
                  <c:v>9.4</c:v>
                </c:pt>
                <c:pt idx="428">
                  <c:v>13</c:v>
                </c:pt>
                <c:pt idx="429">
                  <c:v>9.4</c:v>
                </c:pt>
                <c:pt idx="430">
                  <c:v>8.3000000000000007</c:v>
                </c:pt>
                <c:pt idx="431">
                  <c:v>10.1</c:v>
                </c:pt>
                <c:pt idx="432">
                  <c:v>10.8</c:v>
                </c:pt>
                <c:pt idx="433">
                  <c:v>7.2</c:v>
                </c:pt>
                <c:pt idx="434">
                  <c:v>8.3000000000000007</c:v>
                </c:pt>
                <c:pt idx="435">
                  <c:v>8.3000000000000007</c:v>
                </c:pt>
                <c:pt idx="436">
                  <c:v>4.7</c:v>
                </c:pt>
                <c:pt idx="437">
                  <c:v>2.9</c:v>
                </c:pt>
                <c:pt idx="438">
                  <c:v>7.2</c:v>
                </c:pt>
                <c:pt idx="439">
                  <c:v>7.9</c:v>
                </c:pt>
                <c:pt idx="440">
                  <c:v>9.6999999999999993</c:v>
                </c:pt>
                <c:pt idx="441">
                  <c:v>6.5</c:v>
                </c:pt>
                <c:pt idx="442">
                  <c:v>10.1</c:v>
                </c:pt>
                <c:pt idx="443">
                  <c:v>7.2</c:v>
                </c:pt>
                <c:pt idx="444">
                  <c:v>4.3</c:v>
                </c:pt>
                <c:pt idx="445">
                  <c:v>5.8</c:v>
                </c:pt>
                <c:pt idx="446">
                  <c:v>8.3000000000000007</c:v>
                </c:pt>
                <c:pt idx="447">
                  <c:v>6.8</c:v>
                </c:pt>
                <c:pt idx="448">
                  <c:v>9.4</c:v>
                </c:pt>
                <c:pt idx="449">
                  <c:v>9.4</c:v>
                </c:pt>
                <c:pt idx="450">
                  <c:v>6.5</c:v>
                </c:pt>
                <c:pt idx="451">
                  <c:v>8.6</c:v>
                </c:pt>
                <c:pt idx="452">
                  <c:v>7.9</c:v>
                </c:pt>
                <c:pt idx="453">
                  <c:v>8.6</c:v>
                </c:pt>
                <c:pt idx="454">
                  <c:v>10.4</c:v>
                </c:pt>
                <c:pt idx="455">
                  <c:v>8.6</c:v>
                </c:pt>
                <c:pt idx="456">
                  <c:v>9.6999999999999993</c:v>
                </c:pt>
                <c:pt idx="457">
                  <c:v>7.2</c:v>
                </c:pt>
                <c:pt idx="458">
                  <c:v>5.8</c:v>
                </c:pt>
                <c:pt idx="459">
                  <c:v>6.5</c:v>
                </c:pt>
                <c:pt idx="460">
                  <c:v>4.3</c:v>
                </c:pt>
                <c:pt idx="461">
                  <c:v>7.9</c:v>
                </c:pt>
                <c:pt idx="462">
                  <c:v>11.2</c:v>
                </c:pt>
                <c:pt idx="463">
                  <c:v>13</c:v>
                </c:pt>
                <c:pt idx="464">
                  <c:v>10.8</c:v>
                </c:pt>
                <c:pt idx="465">
                  <c:v>14.4</c:v>
                </c:pt>
                <c:pt idx="466">
                  <c:v>14.4</c:v>
                </c:pt>
                <c:pt idx="467">
                  <c:v>9.6999999999999993</c:v>
                </c:pt>
                <c:pt idx="468">
                  <c:v>9.6999999999999993</c:v>
                </c:pt>
                <c:pt idx="469">
                  <c:v>10.1</c:v>
                </c:pt>
                <c:pt idx="470">
                  <c:v>12.6</c:v>
                </c:pt>
                <c:pt idx="471">
                  <c:v>10.4</c:v>
                </c:pt>
                <c:pt idx="472">
                  <c:v>8.6</c:v>
                </c:pt>
                <c:pt idx="473">
                  <c:v>12.2</c:v>
                </c:pt>
                <c:pt idx="474">
                  <c:v>7.2</c:v>
                </c:pt>
                <c:pt idx="475">
                  <c:v>19.8</c:v>
                </c:pt>
                <c:pt idx="476">
                  <c:v>11.9</c:v>
                </c:pt>
                <c:pt idx="477">
                  <c:v>9.4</c:v>
                </c:pt>
                <c:pt idx="478">
                  <c:v>9.6999999999999993</c:v>
                </c:pt>
                <c:pt idx="479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-2.6</c:v>
                </c:pt>
                <c:pt idx="391">
                  <c:v>-2.6</c:v>
                </c:pt>
                <c:pt idx="392">
                  <c:v>-2.6</c:v>
                </c:pt>
                <c:pt idx="393">
                  <c:v>-2.6</c:v>
                </c:pt>
                <c:pt idx="394">
                  <c:v>-2.7</c:v>
                </c:pt>
                <c:pt idx="395">
                  <c:v>-2.6</c:v>
                </c:pt>
                <c:pt idx="396">
                  <c:v>-2.6</c:v>
                </c:pt>
                <c:pt idx="397">
                  <c:v>-2.6</c:v>
                </c:pt>
                <c:pt idx="398">
                  <c:v>-2.6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-2.6</c:v>
                </c:pt>
                <c:pt idx="403">
                  <c:v>-2.6</c:v>
                </c:pt>
                <c:pt idx="404">
                  <c:v>-2.5</c:v>
                </c:pt>
                <c:pt idx="405">
                  <c:v>-2.6</c:v>
                </c:pt>
                <c:pt idx="406">
                  <c:v>-2.7</c:v>
                </c:pt>
                <c:pt idx="407">
                  <c:v>-2.6</c:v>
                </c:pt>
                <c:pt idx="408">
                  <c:v>-2.6</c:v>
                </c:pt>
                <c:pt idx="409">
                  <c:v>-2.6</c:v>
                </c:pt>
                <c:pt idx="410">
                  <c:v>-2.6</c:v>
                </c:pt>
                <c:pt idx="411">
                  <c:v>-2.6</c:v>
                </c:pt>
                <c:pt idx="412">
                  <c:v>-2.6</c:v>
                </c:pt>
                <c:pt idx="413">
                  <c:v>-2.6</c:v>
                </c:pt>
                <c:pt idx="414">
                  <c:v>-2.6</c:v>
                </c:pt>
                <c:pt idx="415">
                  <c:v>-2.6</c:v>
                </c:pt>
                <c:pt idx="416">
                  <c:v>-2.6</c:v>
                </c:pt>
                <c:pt idx="417">
                  <c:v>-2.6</c:v>
                </c:pt>
                <c:pt idx="418">
                  <c:v>-2.6</c:v>
                </c:pt>
                <c:pt idx="419">
                  <c:v>-2.6</c:v>
                </c:pt>
                <c:pt idx="420">
                  <c:v>-2.5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-2.4</c:v>
                </c:pt>
                <c:pt idx="425">
                  <c:v>-2.4</c:v>
                </c:pt>
                <c:pt idx="426">
                  <c:v>-2.5</c:v>
                </c:pt>
                <c:pt idx="427">
                  <c:v>-2.5</c:v>
                </c:pt>
                <c:pt idx="428">
                  <c:v>-2.6</c:v>
                </c:pt>
                <c:pt idx="429">
                  <c:v>-2.6</c:v>
                </c:pt>
                <c:pt idx="430">
                  <c:v>-2.6</c:v>
                </c:pt>
                <c:pt idx="431">
                  <c:v>-2.6</c:v>
                </c:pt>
                <c:pt idx="432">
                  <c:v>-2.6</c:v>
                </c:pt>
                <c:pt idx="433">
                  <c:v>-2.6</c:v>
                </c:pt>
                <c:pt idx="434">
                  <c:v>-2.6</c:v>
                </c:pt>
                <c:pt idx="435">
                  <c:v>-2.6</c:v>
                </c:pt>
                <c:pt idx="436">
                  <c:v>-2.6</c:v>
                </c:pt>
                <c:pt idx="437">
                  <c:v>-2.7</c:v>
                </c:pt>
                <c:pt idx="438">
                  <c:v>-2.7</c:v>
                </c:pt>
                <c:pt idx="439">
                  <c:v>-2.7</c:v>
                </c:pt>
                <c:pt idx="440">
                  <c:v>-2.7</c:v>
                </c:pt>
                <c:pt idx="441">
                  <c:v>-2.7</c:v>
                </c:pt>
                <c:pt idx="442">
                  <c:v>-2.7</c:v>
                </c:pt>
                <c:pt idx="443">
                  <c:v>-2.7</c:v>
                </c:pt>
                <c:pt idx="444">
                  <c:v>-2.7</c:v>
                </c:pt>
                <c:pt idx="445">
                  <c:v>-2.7</c:v>
                </c:pt>
                <c:pt idx="446">
                  <c:v>-2.6</c:v>
                </c:pt>
                <c:pt idx="447">
                  <c:v>-2.6</c:v>
                </c:pt>
                <c:pt idx="448">
                  <c:v>-2.6</c:v>
                </c:pt>
                <c:pt idx="449">
                  <c:v>-2.6</c:v>
                </c:pt>
                <c:pt idx="450">
                  <c:v>-2.6</c:v>
                </c:pt>
                <c:pt idx="451">
                  <c:v>-2.6</c:v>
                </c:pt>
                <c:pt idx="452">
                  <c:v>-2.6</c:v>
                </c:pt>
                <c:pt idx="453">
                  <c:v>-2.6</c:v>
                </c:pt>
                <c:pt idx="454">
                  <c:v>-2.5</c:v>
                </c:pt>
                <c:pt idx="455">
                  <c:v>-2.5</c:v>
                </c:pt>
                <c:pt idx="456">
                  <c:v>-2.6</c:v>
                </c:pt>
                <c:pt idx="457">
                  <c:v>-2.5</c:v>
                </c:pt>
                <c:pt idx="458">
                  <c:v>-2.7</c:v>
                </c:pt>
                <c:pt idx="459">
                  <c:v>-2.7</c:v>
                </c:pt>
                <c:pt idx="460">
                  <c:v>-2.6</c:v>
                </c:pt>
                <c:pt idx="461">
                  <c:v>-2.7</c:v>
                </c:pt>
                <c:pt idx="462">
                  <c:v>-2.6</c:v>
                </c:pt>
                <c:pt idx="463">
                  <c:v>-2.6</c:v>
                </c:pt>
                <c:pt idx="464">
                  <c:v>-2.6</c:v>
                </c:pt>
                <c:pt idx="465">
                  <c:v>-2.6</c:v>
                </c:pt>
                <c:pt idx="466">
                  <c:v>-2.6</c:v>
                </c:pt>
                <c:pt idx="467">
                  <c:v>-2.6</c:v>
                </c:pt>
                <c:pt idx="468">
                  <c:v>-2.6</c:v>
                </c:pt>
                <c:pt idx="469">
                  <c:v>-2.6</c:v>
                </c:pt>
                <c:pt idx="470">
                  <c:v>-2.6</c:v>
                </c:pt>
                <c:pt idx="471">
                  <c:v>-2.6</c:v>
                </c:pt>
                <c:pt idx="472">
                  <c:v>-2.6</c:v>
                </c:pt>
                <c:pt idx="473">
                  <c:v>-2.6</c:v>
                </c:pt>
                <c:pt idx="474">
                  <c:v>-2.6</c:v>
                </c:pt>
                <c:pt idx="475">
                  <c:v>-2.6</c:v>
                </c:pt>
                <c:pt idx="476">
                  <c:v>-2.6</c:v>
                </c:pt>
                <c:pt idx="477">
                  <c:v>-2.6</c:v>
                </c:pt>
                <c:pt idx="478">
                  <c:v>-2.6</c:v>
                </c:pt>
                <c:pt idx="479">
                  <c:v>-2.6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Janvier_2026!$L$11:$L$65</c:f>
              <c:numCache>
                <c:formatCode>General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Janvier_2026!$AA$11:$AA$59</c:f>
              <c:numCache>
                <c:formatCode>General</c:formatCode>
                <c:ptCount val="49"/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Janvier_2026!$AJ$11:$AJ$59</c:f>
              <c:numCache>
                <c:formatCode>0.0\ "mm"</c:formatCode>
                <c:ptCount val="49"/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Janvier_2026!$BA$11:$BA$59</c:f>
              <c:numCache>
                <c:formatCode>h\ "h"\ mm\ "mn"</c:formatCode>
                <c:ptCount val="49"/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Janvier_2026!$R$11:$R$65</c:f>
              <c:numCache>
                <c:formatCode>General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Graphiques!$D$26</c:f>
              <c:numCache>
                <c:formatCode>General</c:formatCode>
                <c:ptCount val="1"/>
                <c:pt idx="0">
                  <c:v>0.36000000000000004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3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6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01 janvier 2026 à 14:04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44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771527</xdr:colOff>
      <xdr:row>2</xdr:row>
      <xdr:rowOff>9525</xdr:rowOff>
    </xdr:from>
    <xdr:to>
      <xdr:col>11</xdr:col>
      <xdr:colOff>304802</xdr:colOff>
      <xdr:row>12</xdr:row>
      <xdr:rowOff>133350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24377" y="371475"/>
          <a:ext cx="3600450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sng">
              <a:solidFill>
                <a:schemeClr val="bg1"/>
              </a:solidFill>
            </a:rPr>
            <a:t>Années</a:t>
          </a:r>
          <a:r>
            <a:rPr lang="fr-FR" sz="900" u="sng" baseline="0">
              <a:solidFill>
                <a:schemeClr val="bg1"/>
              </a:solidFill>
            </a:rPr>
            <a:t>        T°</a:t>
          </a:r>
          <a:r>
            <a:rPr lang="fr-FR" sz="900" u="sng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sng" baseline="0">
              <a:solidFill>
                <a:schemeClr val="bg1"/>
              </a:solidFill>
            </a:rPr>
            <a:t>         </a:t>
          </a:r>
          <a:r>
            <a:rPr lang="fr-FR" sz="900" u="sng">
              <a:solidFill>
                <a:schemeClr val="bg1"/>
              </a:solidFill>
            </a:rPr>
            <a:t>Pluie</a:t>
          </a:r>
          <a:r>
            <a:rPr lang="fr-FR" sz="900" u="sng" baseline="0">
              <a:solidFill>
                <a:schemeClr val="bg1"/>
              </a:solidFill>
            </a:rPr>
            <a:t> </a:t>
          </a:r>
          <a:r>
            <a:rPr lang="fr-FR" sz="900" u="sng">
              <a:solidFill>
                <a:schemeClr val="bg1"/>
              </a:solidFill>
            </a:rPr>
            <a:t>                </a:t>
          </a:r>
          <a:r>
            <a:rPr lang="fr-FR" sz="900" u="sng" baseline="0">
              <a:solidFill>
                <a:schemeClr val="bg1"/>
              </a:solidFill>
            </a:rPr>
            <a:t>Vent          Chaleur solaire</a:t>
          </a:r>
        </a:p>
        <a:p>
          <a:pPr algn="l"/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1056 mm           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-4.6°       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38.7°          1083 mm           66 km/h         1711</a:t>
          </a:r>
          <a:r>
            <a:rPr lang="fr-FR" sz="900" baseline="0">
              <a:solidFill>
                <a:schemeClr val="bg1"/>
              </a:solidFill>
            </a:rPr>
            <a:t>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1084 mm           95 km/h         2707 h 20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  </a:t>
          </a:r>
        </a:p>
        <a:p>
          <a:r>
            <a:rPr lang="fr-FR" sz="900">
              <a:solidFill>
                <a:schemeClr val="bg1"/>
              </a:solidFill>
            </a:rPr>
            <a:t>   </a:t>
          </a: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232068</xdr:colOff>
      <xdr:row>9</xdr:row>
      <xdr:rowOff>47900</xdr:rowOff>
    </xdr:from>
    <xdr:to>
      <xdr:col>11</xdr:col>
      <xdr:colOff>260595</xdr:colOff>
      <xdr:row>10</xdr:row>
      <xdr:rowOff>185552</xdr:rowOff>
    </xdr:to>
    <xdr:sp macro="" textlink="Janvier_2026!BG20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90093" y="1800500"/>
          <a:ext cx="790527" cy="337677"/>
        </a:xfrm>
        <a:prstGeom prst="rect">
          <a:avLst/>
        </a:prstGeom>
        <a:solidFill>
          <a:srgbClr val="F0F1E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0 h 00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138977</xdr:colOff>
      <xdr:row>9</xdr:row>
      <xdr:rowOff>47900</xdr:rowOff>
    </xdr:from>
    <xdr:to>
      <xdr:col>10</xdr:col>
      <xdr:colOff>261346</xdr:colOff>
      <xdr:row>10</xdr:row>
      <xdr:rowOff>185552</xdr:rowOff>
    </xdr:to>
    <xdr:sp macro="" textlink="Janvier_2026!AG24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87402" y="1800500"/>
          <a:ext cx="731969" cy="337677"/>
        </a:xfrm>
        <a:prstGeom prst="rect">
          <a:avLst/>
        </a:prstGeom>
        <a:solidFill>
          <a:srgbClr val="F0F1E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9</xdr:row>
      <xdr:rowOff>58134</xdr:rowOff>
    </xdr:from>
    <xdr:to>
      <xdr:col>9</xdr:col>
      <xdr:colOff>89365</xdr:colOff>
      <xdr:row>10</xdr:row>
      <xdr:rowOff>177452</xdr:rowOff>
    </xdr:to>
    <xdr:sp macro="" textlink="$AE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1810734"/>
          <a:ext cx="544502" cy="319343"/>
        </a:xfrm>
        <a:prstGeom prst="rect">
          <a:avLst/>
        </a:prstGeom>
        <a:solidFill>
          <a:srgbClr val="F0F1E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642585</xdr:colOff>
      <xdr:row>9</xdr:row>
      <xdr:rowOff>88831</xdr:rowOff>
    </xdr:from>
    <xdr:to>
      <xdr:col>8</xdr:col>
      <xdr:colOff>409010</xdr:colOff>
      <xdr:row>10</xdr:row>
      <xdr:rowOff>156986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47935" y="1841431"/>
          <a:ext cx="585575" cy="268180"/>
        </a:xfrm>
        <a:prstGeom prst="rect">
          <a:avLst/>
        </a:prstGeom>
        <a:solidFill>
          <a:srgbClr val="F0F1E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300998</xdr:colOff>
      <xdr:row>9</xdr:row>
      <xdr:rowOff>88941</xdr:rowOff>
    </xdr:from>
    <xdr:to>
      <xdr:col>7</xdr:col>
      <xdr:colOff>788978</xdr:colOff>
      <xdr:row>10</xdr:row>
      <xdr:rowOff>146864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06348" y="1841541"/>
          <a:ext cx="487980" cy="257948"/>
        </a:xfrm>
        <a:prstGeom prst="rect">
          <a:avLst/>
        </a:prstGeom>
        <a:solidFill>
          <a:srgbClr val="F0F1E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708369</xdr:colOff>
      <xdr:row>22</xdr:row>
      <xdr:rowOff>147211</xdr:rowOff>
    </xdr:from>
    <xdr:to>
      <xdr:col>11</xdr:col>
      <xdr:colOff>164406</xdr:colOff>
      <xdr:row>24</xdr:row>
      <xdr:rowOff>56272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4461219" y="4442986"/>
          <a:ext cx="3523212" cy="309111"/>
        </a:xfrm>
        <a:prstGeom prst="rect">
          <a:avLst/>
        </a:prstGeom>
        <a:solidFill>
          <a:srgbClr val="F0F1EF"/>
        </a:solidFill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0.1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-1.2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0.4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0.0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0.0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33</xdr:row>
      <xdr:rowOff>1</xdr:rowOff>
    </xdr:from>
    <xdr:to>
      <xdr:col>17</xdr:col>
      <xdr:colOff>818700</xdr:colOff>
      <xdr:row>40</xdr:row>
      <xdr:rowOff>173232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F461C005-990B-E131-DDA1-437707D9E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9525000" y="6515101"/>
          <a:ext cx="3600000" cy="1582931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552000</xdr:colOff>
      <xdr:row>26</xdr:row>
      <xdr:rowOff>67040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E71A2191-7AB0-4B08-A33B-B1AB685A8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191500" y="3629025"/>
          <a:ext cx="3600000" cy="15243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01 janvier 2026 à 14:04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01 janvier 2026 à 14:04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0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130176</xdr:rowOff>
    </xdr:from>
    <xdr:to>
      <xdr:col>1</xdr:col>
      <xdr:colOff>7146925</xdr:colOff>
      <xdr:row>28</xdr:row>
      <xdr:rowOff>34926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6705600</xdr:colOff>
      <xdr:row>17</xdr:row>
      <xdr:rowOff>571500</xdr:rowOff>
    </xdr:from>
    <xdr:to>
      <xdr:col>2</xdr:col>
      <xdr:colOff>168600</xdr:colOff>
      <xdr:row>29</xdr:row>
      <xdr:rowOff>34950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8982075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A12" sqref="AA12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Janvier_2026!BA5</f>
        <v>0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-4.9000000000000004</v>
      </c>
      <c r="C5" s="129"/>
      <c r="D5" s="128">
        <f>VLOOKUP($B5,$E$9:$R$2617,14,0)</f>
        <v>0.24027777777777801</v>
      </c>
      <c r="E5" s="127">
        <f>MIN($B$9:$B$1448)</f>
        <v>-1.2</v>
      </c>
      <c r="F5" s="126"/>
      <c r="G5" s="125">
        <f>VLOOKUP($E5,$B$9:$R$1448,17,0)</f>
        <v>5.9027777777777797E-2</v>
      </c>
      <c r="H5" s="124">
        <f>MAX($B$9:$B$1448)</f>
        <v>0.4</v>
      </c>
      <c r="I5" s="123"/>
      <c r="J5" s="122">
        <f>VLOOKUP($H5,$B$9:$R$1448,17,0)</f>
        <v>0.12361111111111101</v>
      </c>
      <c r="K5" s="90">
        <f>MAX($G$9:$G$1448)</f>
        <v>28.4</v>
      </c>
      <c r="L5" s="105"/>
      <c r="M5" s="121">
        <f>VLOOKUP($K5,$G$9:$R$1448,12,0)</f>
        <v>0.171527777777778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28.4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28.4</v>
      </c>
      <c r="L7" s="89"/>
      <c r="M7" s="88">
        <f>VLOOKUP($K5,$G$9:$R$1448,12,0)</f>
        <v>0.171527777777778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28.4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-0.8</v>
      </c>
      <c r="C9" s="2">
        <v>89</v>
      </c>
      <c r="D9" s="2">
        <v>-2.4</v>
      </c>
      <c r="E9" s="2">
        <v>-0.8</v>
      </c>
      <c r="F9" s="2">
        <v>1.8</v>
      </c>
      <c r="G9" s="2">
        <v>4</v>
      </c>
      <c r="H9" s="2">
        <v>1020.7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57.5</v>
      </c>
      <c r="O9">
        <v>784.2</v>
      </c>
      <c r="P9">
        <v>-2.5</v>
      </c>
      <c r="Q9">
        <v>-1.8</v>
      </c>
      <c r="R9" s="5">
        <v>0</v>
      </c>
      <c r="S9" s="60" t="s">
        <v>266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-0.8</v>
      </c>
      <c r="C10" s="2">
        <v>89</v>
      </c>
      <c r="D10" s="2">
        <v>-2.4</v>
      </c>
      <c r="E10" s="2">
        <v>-3.3</v>
      </c>
      <c r="F10" s="2">
        <v>6.8</v>
      </c>
      <c r="G10" s="2">
        <v>6.8</v>
      </c>
      <c r="H10" s="2">
        <v>1020.5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57.5</v>
      </c>
      <c r="O10">
        <v>784.2</v>
      </c>
      <c r="P10">
        <v>-2.5</v>
      </c>
      <c r="Q10">
        <v>-1.8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-0.8</v>
      </c>
      <c r="C11" s="2">
        <v>89</v>
      </c>
      <c r="D11" s="2">
        <v>-2.4</v>
      </c>
      <c r="E11" s="2">
        <v>-0.8</v>
      </c>
      <c r="F11" s="2">
        <v>2.5</v>
      </c>
      <c r="G11" s="2">
        <v>5.8</v>
      </c>
      <c r="H11" s="2">
        <v>1020.7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57.5</v>
      </c>
      <c r="O11">
        <v>784.2</v>
      </c>
      <c r="P11">
        <v>-2.5</v>
      </c>
      <c r="Q11">
        <v>-1.8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946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-0.8</v>
      </c>
      <c r="C12" s="2">
        <v>89</v>
      </c>
      <c r="D12" s="2">
        <v>-2.4</v>
      </c>
      <c r="E12" s="2">
        <v>-0.8</v>
      </c>
      <c r="F12" s="2">
        <v>2.9</v>
      </c>
      <c r="G12" s="2">
        <v>4</v>
      </c>
      <c r="H12" s="2">
        <v>1020.8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57.5</v>
      </c>
      <c r="O12">
        <v>784.2</v>
      </c>
      <c r="P12">
        <v>-2.5</v>
      </c>
      <c r="Q12">
        <v>-1.8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AA12" s="2">
        <f>Z12-Z11</f>
        <v>-946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-0.8</v>
      </c>
      <c r="C13" s="2">
        <v>89</v>
      </c>
      <c r="D13" s="2">
        <v>-2.4</v>
      </c>
      <c r="E13" s="2">
        <v>-0.8</v>
      </c>
      <c r="F13" s="2">
        <v>4.7</v>
      </c>
      <c r="G13" s="2">
        <v>6.1</v>
      </c>
      <c r="H13" s="2">
        <v>1020.7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57.5</v>
      </c>
      <c r="O13">
        <v>784.2</v>
      </c>
      <c r="P13">
        <v>-2.5</v>
      </c>
      <c r="Q13">
        <v>-1.8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/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-0.7</v>
      </c>
      <c r="C14" s="2">
        <v>89</v>
      </c>
      <c r="D14" s="2">
        <v>-2.2999999999999998</v>
      </c>
      <c r="E14" s="2">
        <v>-0.7</v>
      </c>
      <c r="F14" s="2">
        <v>2.9</v>
      </c>
      <c r="G14" s="2">
        <v>5</v>
      </c>
      <c r="H14" s="2">
        <v>1020.6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57.5</v>
      </c>
      <c r="O14">
        <v>784.2</v>
      </c>
      <c r="P14">
        <v>-2.4</v>
      </c>
      <c r="Q14">
        <v>-1.7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/>
      <c r="Z14" s="29"/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-0.8</v>
      </c>
      <c r="C15" s="2">
        <v>89</v>
      </c>
      <c r="D15" s="2">
        <v>-2.4</v>
      </c>
      <c r="E15" s="2">
        <v>-2.5</v>
      </c>
      <c r="F15" s="2">
        <v>5</v>
      </c>
      <c r="G15" s="2">
        <v>5</v>
      </c>
      <c r="H15" s="2">
        <v>1020.6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57.5</v>
      </c>
      <c r="O15">
        <v>784.2</v>
      </c>
      <c r="P15">
        <v>-2.4</v>
      </c>
      <c r="Q15">
        <v>-1.7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-0.8</v>
      </c>
      <c r="C16" s="2">
        <v>89</v>
      </c>
      <c r="D16" s="2">
        <v>-2.4</v>
      </c>
      <c r="E16" s="2">
        <v>-0.8</v>
      </c>
      <c r="F16" s="2">
        <v>4.3</v>
      </c>
      <c r="G16" s="2">
        <v>4.7</v>
      </c>
      <c r="H16" s="2">
        <v>1020.7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57.5</v>
      </c>
      <c r="O16">
        <v>784.2</v>
      </c>
      <c r="P16">
        <v>-2.4</v>
      </c>
      <c r="Q16">
        <v>-1.7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-0.8</v>
      </c>
      <c r="C17" s="2">
        <v>89</v>
      </c>
      <c r="D17" s="2">
        <v>-2.4</v>
      </c>
      <c r="E17" s="2">
        <v>-0.8</v>
      </c>
      <c r="F17" s="2">
        <v>4.3</v>
      </c>
      <c r="G17" s="2">
        <v>5.4</v>
      </c>
      <c r="H17" s="2">
        <v>1020.7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57.5</v>
      </c>
      <c r="O17">
        <v>784.2</v>
      </c>
      <c r="P17">
        <v>-2.4</v>
      </c>
      <c r="Q17">
        <v>-1.7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-0.7</v>
      </c>
      <c r="C18" s="2">
        <v>89</v>
      </c>
      <c r="D18" s="2">
        <v>-2.2999999999999998</v>
      </c>
      <c r="E18" s="2">
        <v>-0.7</v>
      </c>
      <c r="F18" s="2">
        <v>2.5</v>
      </c>
      <c r="G18" s="2">
        <v>2.9</v>
      </c>
      <c r="H18" s="2">
        <v>1020.7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57.5</v>
      </c>
      <c r="O18">
        <v>784.2</v>
      </c>
      <c r="P18">
        <v>-2.4</v>
      </c>
      <c r="Q18">
        <v>-1.7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-0.7</v>
      </c>
      <c r="C19" s="2">
        <v>89</v>
      </c>
      <c r="D19" s="2">
        <v>-2.2999999999999998</v>
      </c>
      <c r="E19" s="2">
        <v>-0.7</v>
      </c>
      <c r="F19" s="2">
        <v>3.2</v>
      </c>
      <c r="G19" s="2">
        <v>5</v>
      </c>
      <c r="H19" s="2">
        <v>1020.7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57.5</v>
      </c>
      <c r="O19">
        <v>784.2</v>
      </c>
      <c r="P19">
        <v>-2.4</v>
      </c>
      <c r="Q19">
        <v>-1.7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5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-0.7</v>
      </c>
      <c r="C20" s="2">
        <v>89</v>
      </c>
      <c r="D20" s="2">
        <v>-2.2999999999999998</v>
      </c>
      <c r="E20" s="2">
        <v>-0.7</v>
      </c>
      <c r="F20" s="2">
        <v>4.3</v>
      </c>
      <c r="G20" s="2">
        <v>4.3</v>
      </c>
      <c r="H20" s="2">
        <v>1020.7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57.5</v>
      </c>
      <c r="O20">
        <v>784.2</v>
      </c>
      <c r="P20">
        <v>-2.2999999999999998</v>
      </c>
      <c r="Q20">
        <v>-1.7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5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-0.7</v>
      </c>
      <c r="C21" s="2">
        <v>89</v>
      </c>
      <c r="D21" s="2">
        <v>-2.2999999999999998</v>
      </c>
      <c r="E21" s="2">
        <v>-0.7</v>
      </c>
      <c r="F21" s="2">
        <v>2.5</v>
      </c>
      <c r="G21" s="2">
        <v>2.9</v>
      </c>
      <c r="H21" s="2">
        <v>1020.6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57.5</v>
      </c>
      <c r="O21">
        <v>784.2</v>
      </c>
      <c r="P21">
        <v>-2.2999999999999998</v>
      </c>
      <c r="Q21">
        <v>-1.7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6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-0.7</v>
      </c>
      <c r="C22" s="2">
        <v>89</v>
      </c>
      <c r="D22" s="2">
        <v>-2.2999999999999998</v>
      </c>
      <c r="E22" s="2">
        <v>-0.7</v>
      </c>
      <c r="F22" s="2">
        <v>2.2000000000000002</v>
      </c>
      <c r="G22" s="2">
        <v>5</v>
      </c>
      <c r="H22" s="2">
        <v>1020.6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57.5</v>
      </c>
      <c r="O22">
        <v>784.2</v>
      </c>
      <c r="P22">
        <v>-2.2999999999999998</v>
      </c>
      <c r="Q22">
        <v>-1.7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6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-0.6</v>
      </c>
      <c r="C23" s="2">
        <v>89</v>
      </c>
      <c r="D23" s="2">
        <v>-2.2000000000000002</v>
      </c>
      <c r="E23" s="2">
        <v>-0.6</v>
      </c>
      <c r="F23" s="2">
        <v>2.9</v>
      </c>
      <c r="G23" s="2">
        <v>3.6</v>
      </c>
      <c r="H23" s="2">
        <v>1020.5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57.5</v>
      </c>
      <c r="O23">
        <v>784.2</v>
      </c>
      <c r="P23">
        <v>-2.2999999999999998</v>
      </c>
      <c r="Q23">
        <v>-1.7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6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-0.6</v>
      </c>
      <c r="C24" s="2">
        <v>89</v>
      </c>
      <c r="D24" s="2">
        <v>-2.2000000000000002</v>
      </c>
      <c r="E24" s="2">
        <v>-0.6</v>
      </c>
      <c r="F24" s="2">
        <v>1.8</v>
      </c>
      <c r="G24" s="2">
        <v>4.7</v>
      </c>
      <c r="H24" s="2">
        <v>1020.7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57.5</v>
      </c>
      <c r="O24">
        <v>784.2</v>
      </c>
      <c r="P24">
        <v>-2.2999999999999998</v>
      </c>
      <c r="Q24">
        <v>-1.7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6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-0.6</v>
      </c>
      <c r="C25" s="2">
        <v>89</v>
      </c>
      <c r="D25" s="2">
        <v>-2.2000000000000002</v>
      </c>
      <c r="E25" s="2">
        <v>-0.6</v>
      </c>
      <c r="F25" s="2">
        <v>3.2</v>
      </c>
      <c r="G25" s="2">
        <v>4.3</v>
      </c>
      <c r="H25" s="2">
        <v>1020.6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57.5</v>
      </c>
      <c r="O25">
        <v>784.2</v>
      </c>
      <c r="P25">
        <v>-2.2999999999999998</v>
      </c>
      <c r="Q25">
        <v>-1.7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5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-0.6</v>
      </c>
      <c r="C26" s="2">
        <v>89</v>
      </c>
      <c r="D26" s="2">
        <v>-2.2000000000000002</v>
      </c>
      <c r="E26" s="2">
        <v>-0.6</v>
      </c>
      <c r="F26" s="2">
        <v>4</v>
      </c>
      <c r="G26" s="2">
        <v>5.4</v>
      </c>
      <c r="H26" s="2">
        <v>1020.6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57.5</v>
      </c>
      <c r="O26">
        <v>784.2</v>
      </c>
      <c r="P26">
        <v>-2.2999999999999998</v>
      </c>
      <c r="Q26">
        <v>-1.7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6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-0.6</v>
      </c>
      <c r="C27" s="2">
        <v>89</v>
      </c>
      <c r="D27" s="2">
        <v>-2.2000000000000002</v>
      </c>
      <c r="E27" s="2">
        <v>-3.5</v>
      </c>
      <c r="F27" s="2">
        <v>8.3000000000000007</v>
      </c>
      <c r="G27" s="2">
        <v>10.1</v>
      </c>
      <c r="H27" s="2">
        <v>1020.6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57.5</v>
      </c>
      <c r="O27">
        <v>784.2</v>
      </c>
      <c r="P27">
        <v>-2.2999999999999998</v>
      </c>
      <c r="Q27">
        <v>-1.6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6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-0.5</v>
      </c>
      <c r="C28" s="2">
        <v>89</v>
      </c>
      <c r="D28" s="2">
        <v>-2.1</v>
      </c>
      <c r="E28" s="2">
        <v>-2.2999999999999998</v>
      </c>
      <c r="F28" s="2">
        <v>5.4</v>
      </c>
      <c r="G28" s="2">
        <v>5.8</v>
      </c>
      <c r="H28" s="2">
        <v>1020.4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57.5</v>
      </c>
      <c r="O28">
        <v>784.2</v>
      </c>
      <c r="P28">
        <v>-2.2999999999999998</v>
      </c>
      <c r="Q28">
        <v>-1.6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6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-0.4</v>
      </c>
      <c r="C29" s="2">
        <v>89</v>
      </c>
      <c r="D29" s="2">
        <v>-2</v>
      </c>
      <c r="E29" s="2">
        <v>-0.4</v>
      </c>
      <c r="F29" s="2">
        <v>2.5</v>
      </c>
      <c r="G29" s="2">
        <v>3.6</v>
      </c>
      <c r="H29" s="2">
        <v>1020.4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57.5</v>
      </c>
      <c r="O29">
        <v>784.2</v>
      </c>
      <c r="P29">
        <v>-2.2999999999999998</v>
      </c>
      <c r="Q29">
        <v>-1.6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6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-0.4</v>
      </c>
      <c r="C30" s="2">
        <v>89</v>
      </c>
      <c r="D30" s="2">
        <v>-2</v>
      </c>
      <c r="E30" s="2">
        <v>-0.4</v>
      </c>
      <c r="F30" s="2">
        <v>4.3</v>
      </c>
      <c r="G30" s="2">
        <v>4.7</v>
      </c>
      <c r="H30" s="2">
        <v>1020.7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57.5</v>
      </c>
      <c r="O30">
        <v>784.2</v>
      </c>
      <c r="P30">
        <v>-2.2999999999999998</v>
      </c>
      <c r="Q30">
        <v>-1.6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6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-0.4</v>
      </c>
      <c r="C31" s="2">
        <v>89</v>
      </c>
      <c r="D31" s="2">
        <v>-2</v>
      </c>
      <c r="E31" s="2">
        <v>-2.8</v>
      </c>
      <c r="F31" s="2">
        <v>6.8</v>
      </c>
      <c r="G31" s="2">
        <v>8.3000000000000007</v>
      </c>
      <c r="H31" s="2">
        <v>1020.5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57.5</v>
      </c>
      <c r="O31">
        <v>784.2</v>
      </c>
      <c r="P31">
        <v>-2.2000000000000002</v>
      </c>
      <c r="Q31">
        <v>-1.6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6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-0.4</v>
      </c>
      <c r="C32" s="2">
        <v>89</v>
      </c>
      <c r="D32" s="2">
        <v>-2</v>
      </c>
      <c r="E32" s="2">
        <v>-0.4</v>
      </c>
      <c r="F32" s="2">
        <v>4.3</v>
      </c>
      <c r="G32" s="2">
        <v>6.1</v>
      </c>
      <c r="H32" s="2">
        <v>1020.5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57.5</v>
      </c>
      <c r="O32">
        <v>784.2</v>
      </c>
      <c r="P32">
        <v>-2.2000000000000002</v>
      </c>
      <c r="Q32">
        <v>-1.5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-0.3</v>
      </c>
      <c r="C33" s="2">
        <v>89</v>
      </c>
      <c r="D33" s="2">
        <v>-1.9</v>
      </c>
      <c r="E33" s="2">
        <v>-0.3</v>
      </c>
      <c r="F33" s="2">
        <v>3.6</v>
      </c>
      <c r="G33" s="2">
        <v>5.8</v>
      </c>
      <c r="H33" s="2">
        <v>1020.5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57.5</v>
      </c>
      <c r="O33">
        <v>784.2</v>
      </c>
      <c r="P33">
        <v>-2.2000000000000002</v>
      </c>
      <c r="Q33">
        <v>-1.5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-0.4</v>
      </c>
      <c r="C34" s="2">
        <v>89</v>
      </c>
      <c r="D34" s="2">
        <v>-2</v>
      </c>
      <c r="E34" s="2">
        <v>-0.4</v>
      </c>
      <c r="F34" s="2">
        <v>4.7</v>
      </c>
      <c r="G34" s="2">
        <v>7.6</v>
      </c>
      <c r="H34" s="2">
        <v>1020.5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57.5</v>
      </c>
      <c r="O34">
        <v>784.2</v>
      </c>
      <c r="P34">
        <v>-2.2000000000000002</v>
      </c>
      <c r="Q34">
        <v>-1.5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-0.3</v>
      </c>
      <c r="C35" s="2">
        <v>89</v>
      </c>
      <c r="D35" s="2">
        <v>-1.9</v>
      </c>
      <c r="E35" s="2">
        <v>-3</v>
      </c>
      <c r="F35" s="2">
        <v>7.6</v>
      </c>
      <c r="G35" s="2">
        <v>7.6</v>
      </c>
      <c r="H35" s="2">
        <v>1020.4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57.5</v>
      </c>
      <c r="O35">
        <v>784.2</v>
      </c>
      <c r="P35">
        <v>-2.1</v>
      </c>
      <c r="Q35">
        <v>-1.5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-0.3</v>
      </c>
      <c r="C36" s="2">
        <v>89</v>
      </c>
      <c r="D36" s="2">
        <v>-1.9</v>
      </c>
      <c r="E36" s="2">
        <v>-0.3</v>
      </c>
      <c r="F36" s="2">
        <v>3.2</v>
      </c>
      <c r="G36" s="2">
        <v>4.3</v>
      </c>
      <c r="H36" s="2">
        <v>1020.6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57.5</v>
      </c>
      <c r="O36">
        <v>784.2</v>
      </c>
      <c r="P36">
        <v>-2.1</v>
      </c>
      <c r="Q36">
        <v>-1.4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-0.4</v>
      </c>
      <c r="C37" s="2">
        <v>89</v>
      </c>
      <c r="D37" s="2">
        <v>-2</v>
      </c>
      <c r="E37" s="2">
        <v>-0.4</v>
      </c>
      <c r="F37" s="2">
        <v>3.6</v>
      </c>
      <c r="G37" s="2">
        <v>4</v>
      </c>
      <c r="H37" s="2">
        <v>1020.5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57.5</v>
      </c>
      <c r="O37">
        <v>784.2</v>
      </c>
      <c r="P37">
        <v>-2</v>
      </c>
      <c r="Q37">
        <v>-1.4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-0.4</v>
      </c>
      <c r="C38" s="2">
        <v>89</v>
      </c>
      <c r="D38" s="2">
        <v>-2</v>
      </c>
      <c r="E38" s="2">
        <v>-0.4</v>
      </c>
      <c r="F38" s="2">
        <v>0</v>
      </c>
      <c r="G38" s="2">
        <v>2.5</v>
      </c>
      <c r="H38" s="2">
        <v>1020.5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57.5</v>
      </c>
      <c r="O38">
        <v>784.2</v>
      </c>
      <c r="P38">
        <v>-2</v>
      </c>
      <c r="Q38">
        <v>-1.4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-0.4</v>
      </c>
      <c r="C39" s="2">
        <v>89</v>
      </c>
      <c r="D39" s="2">
        <v>-2</v>
      </c>
      <c r="E39" s="2">
        <v>-0.4</v>
      </c>
      <c r="F39" s="2">
        <v>4</v>
      </c>
      <c r="G39" s="2">
        <v>5.4</v>
      </c>
      <c r="H39" s="2">
        <v>1020.4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57.5</v>
      </c>
      <c r="O39">
        <v>784.2</v>
      </c>
      <c r="P39">
        <v>-2</v>
      </c>
      <c r="Q39">
        <v>-1.4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-0.4</v>
      </c>
      <c r="C40" s="2">
        <v>89</v>
      </c>
      <c r="D40" s="2">
        <v>-2</v>
      </c>
      <c r="E40" s="2">
        <v>-0.4</v>
      </c>
      <c r="F40" s="2">
        <v>1.8</v>
      </c>
      <c r="G40" s="2">
        <v>4.3</v>
      </c>
      <c r="H40" s="2">
        <v>1020.5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57.5</v>
      </c>
      <c r="O40">
        <v>784.2</v>
      </c>
      <c r="P40">
        <v>-2</v>
      </c>
      <c r="Q40">
        <v>-1.4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-0.5</v>
      </c>
      <c r="C41" s="2">
        <v>89</v>
      </c>
      <c r="D41" s="2">
        <v>-2.1</v>
      </c>
      <c r="E41" s="2">
        <v>-0.5</v>
      </c>
      <c r="F41" s="2">
        <v>4</v>
      </c>
      <c r="G41" s="2">
        <v>5</v>
      </c>
      <c r="H41" s="2">
        <v>1020.5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57.5</v>
      </c>
      <c r="O41">
        <v>784.2</v>
      </c>
      <c r="P41">
        <v>-2</v>
      </c>
      <c r="Q41">
        <v>-1.4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-0.4</v>
      </c>
      <c r="C42" s="2">
        <v>89</v>
      </c>
      <c r="D42" s="2">
        <v>-2</v>
      </c>
      <c r="E42" s="2">
        <v>-2</v>
      </c>
      <c r="F42" s="2">
        <v>5</v>
      </c>
      <c r="G42" s="2">
        <v>5</v>
      </c>
      <c r="H42" s="2">
        <v>1020.5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57.5</v>
      </c>
      <c r="O42">
        <v>784.2</v>
      </c>
      <c r="P42">
        <v>-2</v>
      </c>
      <c r="Q42">
        <v>-1.4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-0.4</v>
      </c>
      <c r="C43" s="2">
        <v>89</v>
      </c>
      <c r="D43" s="2">
        <v>-2</v>
      </c>
      <c r="E43" s="2">
        <v>-0.4</v>
      </c>
      <c r="F43" s="2">
        <v>4</v>
      </c>
      <c r="G43" s="2">
        <v>5.4</v>
      </c>
      <c r="H43" s="2">
        <v>1020.6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57.5</v>
      </c>
      <c r="O43">
        <v>784.2</v>
      </c>
      <c r="P43">
        <v>-2</v>
      </c>
      <c r="Q43">
        <v>-1.4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-0.4</v>
      </c>
      <c r="C44" s="2">
        <v>89</v>
      </c>
      <c r="D44" s="2">
        <v>-2</v>
      </c>
      <c r="E44" s="2">
        <v>-0.4</v>
      </c>
      <c r="F44" s="2">
        <v>4</v>
      </c>
      <c r="G44" s="2">
        <v>6.1</v>
      </c>
      <c r="H44" s="2">
        <v>1020.4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57.5</v>
      </c>
      <c r="O44">
        <v>784.2</v>
      </c>
      <c r="P44">
        <v>-2</v>
      </c>
      <c r="Q44">
        <v>-1.4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-0.4</v>
      </c>
      <c r="C45" s="2">
        <v>88</v>
      </c>
      <c r="D45" s="2">
        <v>-2.2000000000000002</v>
      </c>
      <c r="E45" s="2">
        <v>-0.4</v>
      </c>
      <c r="F45" s="2">
        <v>2.2000000000000002</v>
      </c>
      <c r="G45" s="2">
        <v>4.3</v>
      </c>
      <c r="H45" s="2">
        <v>1020.7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57.5</v>
      </c>
      <c r="O45">
        <v>784.2</v>
      </c>
      <c r="P45">
        <v>-2</v>
      </c>
      <c r="Q45">
        <v>-1.4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-0.5</v>
      </c>
      <c r="C46" s="2">
        <v>88</v>
      </c>
      <c r="D46" s="2">
        <v>-2.2999999999999998</v>
      </c>
      <c r="E46" s="2">
        <v>-0.5</v>
      </c>
      <c r="F46" s="2">
        <v>3.6</v>
      </c>
      <c r="G46" s="2">
        <v>4</v>
      </c>
      <c r="H46" s="2">
        <v>1020.5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57.5</v>
      </c>
      <c r="O46">
        <v>784.2</v>
      </c>
      <c r="P46">
        <v>-2</v>
      </c>
      <c r="Q46">
        <v>-1.4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-0.5</v>
      </c>
      <c r="C47" s="2">
        <v>88</v>
      </c>
      <c r="D47" s="2">
        <v>-2.2999999999999998</v>
      </c>
      <c r="E47" s="2">
        <v>-0.5</v>
      </c>
      <c r="F47" s="2">
        <v>3.6</v>
      </c>
      <c r="G47" s="2">
        <v>4.7</v>
      </c>
      <c r="H47" s="2">
        <v>1020.8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57.5</v>
      </c>
      <c r="O47">
        <v>784.2</v>
      </c>
      <c r="P47">
        <v>-2</v>
      </c>
      <c r="Q47">
        <v>-1.4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-0.5</v>
      </c>
      <c r="C48" s="2">
        <v>88</v>
      </c>
      <c r="D48" s="2">
        <v>-2.2999999999999998</v>
      </c>
      <c r="E48" s="2">
        <v>-0.5</v>
      </c>
      <c r="F48" s="2">
        <v>2.5</v>
      </c>
      <c r="G48" s="2">
        <v>3.2</v>
      </c>
      <c r="H48" s="2">
        <v>1020.6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57.5</v>
      </c>
      <c r="O48">
        <v>784.2</v>
      </c>
      <c r="P48">
        <v>-2</v>
      </c>
      <c r="Q48">
        <v>-1.4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-0.5</v>
      </c>
      <c r="C49" s="2">
        <v>88</v>
      </c>
      <c r="D49" s="2">
        <v>-2.2999999999999998</v>
      </c>
      <c r="E49" s="2">
        <v>-0.5</v>
      </c>
      <c r="F49" s="2">
        <v>4.7</v>
      </c>
      <c r="G49" s="2">
        <v>5</v>
      </c>
      <c r="H49" s="2">
        <v>1020.6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57.5</v>
      </c>
      <c r="O49">
        <v>784.2</v>
      </c>
      <c r="P49">
        <v>-2</v>
      </c>
      <c r="Q49">
        <v>-1.4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-0.5</v>
      </c>
      <c r="C50" s="2">
        <v>88</v>
      </c>
      <c r="D50" s="2">
        <v>-2.2999999999999998</v>
      </c>
      <c r="E50" s="2">
        <v>-2.2000000000000002</v>
      </c>
      <c r="F50" s="2">
        <v>5</v>
      </c>
      <c r="G50" s="2">
        <v>5</v>
      </c>
      <c r="H50" s="2">
        <v>1020.6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57.5</v>
      </c>
      <c r="O50">
        <v>784.2</v>
      </c>
      <c r="P50">
        <v>-2.1</v>
      </c>
      <c r="Q50">
        <v>-1.4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-0.5</v>
      </c>
      <c r="C51" s="2">
        <v>88</v>
      </c>
      <c r="D51" s="2">
        <v>-2.2999999999999998</v>
      </c>
      <c r="E51" s="2">
        <v>-2.5</v>
      </c>
      <c r="F51" s="2">
        <v>5.8</v>
      </c>
      <c r="G51" s="2">
        <v>6.5</v>
      </c>
      <c r="H51" s="2">
        <v>1020.6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57.5</v>
      </c>
      <c r="O51">
        <v>784.2</v>
      </c>
      <c r="P51">
        <v>-2.1</v>
      </c>
      <c r="Q51">
        <v>-1.4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-0.5</v>
      </c>
      <c r="C52" s="2">
        <v>88</v>
      </c>
      <c r="D52" s="2">
        <v>-2.2999999999999998</v>
      </c>
      <c r="E52" s="2">
        <v>-0.5</v>
      </c>
      <c r="F52" s="2">
        <v>4</v>
      </c>
      <c r="G52" s="2">
        <v>5.8</v>
      </c>
      <c r="H52" s="2">
        <v>1020.6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57.5</v>
      </c>
      <c r="O52">
        <v>784.2</v>
      </c>
      <c r="P52">
        <v>-2.1</v>
      </c>
      <c r="Q52">
        <v>-1.4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-0.5</v>
      </c>
      <c r="C53" s="2">
        <v>88</v>
      </c>
      <c r="D53" s="2">
        <v>-2.2999999999999998</v>
      </c>
      <c r="E53" s="2">
        <v>-0.5</v>
      </c>
      <c r="F53" s="2">
        <v>4.7</v>
      </c>
      <c r="G53" s="2">
        <v>7.2</v>
      </c>
      <c r="H53" s="2">
        <v>1020.3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57.5</v>
      </c>
      <c r="O53">
        <v>784.2</v>
      </c>
      <c r="P53">
        <v>-2</v>
      </c>
      <c r="Q53">
        <v>-1.4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-0.5</v>
      </c>
      <c r="C54" s="2">
        <v>88</v>
      </c>
      <c r="D54" s="2">
        <v>-2.2999999999999998</v>
      </c>
      <c r="E54" s="2">
        <v>-0.5</v>
      </c>
      <c r="F54" s="2">
        <v>4</v>
      </c>
      <c r="G54" s="2">
        <v>5</v>
      </c>
      <c r="H54" s="2">
        <v>1020.6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57.5</v>
      </c>
      <c r="O54">
        <v>784.2</v>
      </c>
      <c r="P54">
        <v>-2</v>
      </c>
      <c r="Q54">
        <v>-1.4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-0.5</v>
      </c>
      <c r="C55" s="2">
        <v>88</v>
      </c>
      <c r="D55" s="2">
        <v>-2.2999999999999998</v>
      </c>
      <c r="E55" s="2">
        <v>-0.5</v>
      </c>
      <c r="F55" s="2">
        <v>2.2000000000000002</v>
      </c>
      <c r="G55" s="2">
        <v>3.2</v>
      </c>
      <c r="H55" s="2">
        <v>1020.7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57.5</v>
      </c>
      <c r="O55">
        <v>784.2</v>
      </c>
      <c r="P55">
        <v>-2</v>
      </c>
      <c r="Q55">
        <v>-1.4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-0.6</v>
      </c>
      <c r="C56" s="2">
        <v>88</v>
      </c>
      <c r="D56" s="2">
        <v>-2.4</v>
      </c>
      <c r="E56" s="2">
        <v>-0.6</v>
      </c>
      <c r="F56" s="2">
        <v>2.5</v>
      </c>
      <c r="G56" s="2">
        <v>5.4</v>
      </c>
      <c r="H56" s="2">
        <v>1020.7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57.5</v>
      </c>
      <c r="O56">
        <v>784.2</v>
      </c>
      <c r="P56">
        <v>-2</v>
      </c>
      <c r="Q56">
        <v>-1.4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-0.6</v>
      </c>
      <c r="C57" s="2">
        <v>88</v>
      </c>
      <c r="D57" s="2">
        <v>-2.4</v>
      </c>
      <c r="E57" s="2">
        <v>-0.6</v>
      </c>
      <c r="F57" s="2">
        <v>2.9</v>
      </c>
      <c r="G57" s="2">
        <v>4</v>
      </c>
      <c r="H57" s="2">
        <v>1020.5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57.5</v>
      </c>
      <c r="O57">
        <v>784.2</v>
      </c>
      <c r="P57">
        <v>-2.1</v>
      </c>
      <c r="Q57">
        <v>-1.4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-0.6</v>
      </c>
      <c r="C58" s="2">
        <v>88</v>
      </c>
      <c r="D58" s="2">
        <v>-2.4</v>
      </c>
      <c r="E58" s="2">
        <v>-0.6</v>
      </c>
      <c r="F58" s="2">
        <v>2.5</v>
      </c>
      <c r="G58" s="2">
        <v>3.2</v>
      </c>
      <c r="H58" s="2">
        <v>1020.6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57.5</v>
      </c>
      <c r="O58">
        <v>784.2</v>
      </c>
      <c r="P58">
        <v>-2</v>
      </c>
      <c r="Q58">
        <v>-1.4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-0.6</v>
      </c>
      <c r="C59" s="2">
        <v>88</v>
      </c>
      <c r="D59" s="2">
        <v>-2.4</v>
      </c>
      <c r="E59" s="2">
        <v>-3.1</v>
      </c>
      <c r="F59" s="2">
        <v>6.8</v>
      </c>
      <c r="G59" s="2">
        <v>6.8</v>
      </c>
      <c r="H59" s="2">
        <v>1020.5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57.5</v>
      </c>
      <c r="O59">
        <v>784.2</v>
      </c>
      <c r="P59">
        <v>-2.1</v>
      </c>
      <c r="Q59">
        <v>-1.4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-0.6</v>
      </c>
      <c r="C60" s="2">
        <v>89</v>
      </c>
      <c r="D60" s="2">
        <v>-2.2000000000000002</v>
      </c>
      <c r="E60" s="2">
        <v>-0.6</v>
      </c>
      <c r="F60" s="2">
        <v>4.7</v>
      </c>
      <c r="G60" s="2">
        <v>10.1</v>
      </c>
      <c r="H60" s="2">
        <v>1020.5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57.5</v>
      </c>
      <c r="O60">
        <v>784.2</v>
      </c>
      <c r="P60">
        <v>-2.1</v>
      </c>
      <c r="Q60">
        <v>-1.4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-0.6</v>
      </c>
      <c r="C61" s="2">
        <v>88</v>
      </c>
      <c r="D61" s="2">
        <v>-2.4</v>
      </c>
      <c r="E61" s="2">
        <v>-0.6</v>
      </c>
      <c r="F61" s="2">
        <v>4.3</v>
      </c>
      <c r="G61" s="2">
        <v>4.3</v>
      </c>
      <c r="H61" s="2">
        <v>1020.4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57.5</v>
      </c>
      <c r="O61">
        <v>784.2</v>
      </c>
      <c r="P61">
        <v>-2.1</v>
      </c>
      <c r="Q61">
        <v>-1.4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-0.6</v>
      </c>
      <c r="C62" s="2">
        <v>88</v>
      </c>
      <c r="D62" s="2">
        <v>-2.4</v>
      </c>
      <c r="E62" s="2">
        <v>-2.5</v>
      </c>
      <c r="F62" s="2">
        <v>5.4</v>
      </c>
      <c r="G62" s="2">
        <v>7.2</v>
      </c>
      <c r="H62" s="2">
        <v>1020.6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57.5</v>
      </c>
      <c r="O62">
        <v>784.2</v>
      </c>
      <c r="P62">
        <v>-2.1</v>
      </c>
      <c r="Q62">
        <v>-1.4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-0.6</v>
      </c>
      <c r="C63" s="2">
        <v>88</v>
      </c>
      <c r="D63" s="2">
        <v>-2.4</v>
      </c>
      <c r="E63" s="2">
        <v>-0.6</v>
      </c>
      <c r="F63" s="2">
        <v>3.6</v>
      </c>
      <c r="G63" s="2">
        <v>7.6</v>
      </c>
      <c r="H63" s="2">
        <v>1020.5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57.5</v>
      </c>
      <c r="O63">
        <v>784.2</v>
      </c>
      <c r="P63">
        <v>-2.1</v>
      </c>
      <c r="Q63">
        <v>-1.4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-0.6</v>
      </c>
      <c r="C64" s="2">
        <v>88</v>
      </c>
      <c r="D64" s="2">
        <v>-2.4</v>
      </c>
      <c r="E64" s="2">
        <v>-2.5</v>
      </c>
      <c r="F64" s="2">
        <v>5.4</v>
      </c>
      <c r="G64" s="2">
        <v>5.8</v>
      </c>
      <c r="H64" s="2">
        <v>1020.5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57.5</v>
      </c>
      <c r="O64">
        <v>784.2</v>
      </c>
      <c r="P64">
        <v>-2.1</v>
      </c>
      <c r="Q64">
        <v>-1.4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-0.6</v>
      </c>
      <c r="C65" s="2">
        <v>88</v>
      </c>
      <c r="D65" s="2">
        <v>-2.4</v>
      </c>
      <c r="E65" s="2">
        <v>-2.6</v>
      </c>
      <c r="F65" s="2">
        <v>5.8</v>
      </c>
      <c r="G65" s="2">
        <v>6.5</v>
      </c>
      <c r="H65" s="2">
        <v>1020.4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57.5</v>
      </c>
      <c r="O65">
        <v>784.2</v>
      </c>
      <c r="P65">
        <v>-2.1</v>
      </c>
      <c r="Q65">
        <v>-1.4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-0.6</v>
      </c>
      <c r="C66" s="2">
        <v>88</v>
      </c>
      <c r="D66" s="2">
        <v>-2.4</v>
      </c>
      <c r="E66" s="2">
        <v>-0.6</v>
      </c>
      <c r="F66" s="2">
        <v>2.5</v>
      </c>
      <c r="G66" s="2">
        <v>5.4</v>
      </c>
      <c r="H66" s="2">
        <v>1020.7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57.5</v>
      </c>
      <c r="O66">
        <v>784.2</v>
      </c>
      <c r="P66">
        <v>-2.1</v>
      </c>
      <c r="Q66">
        <v>-1.4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-0.7</v>
      </c>
      <c r="C67" s="2">
        <v>88</v>
      </c>
      <c r="D67" s="2">
        <v>-2.5</v>
      </c>
      <c r="E67" s="2">
        <v>-0.7</v>
      </c>
      <c r="F67" s="2">
        <v>3.2</v>
      </c>
      <c r="G67" s="2">
        <v>5</v>
      </c>
      <c r="H67" s="2">
        <v>1020.5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57.5</v>
      </c>
      <c r="O67">
        <v>784.2</v>
      </c>
      <c r="P67">
        <v>-2.1</v>
      </c>
      <c r="Q67">
        <v>-1.4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-0.7</v>
      </c>
      <c r="C68" s="2">
        <v>88</v>
      </c>
      <c r="D68" s="2">
        <v>-2.5</v>
      </c>
      <c r="E68" s="2">
        <v>-2.4</v>
      </c>
      <c r="F68" s="2">
        <v>5</v>
      </c>
      <c r="G68" s="2">
        <v>5.4</v>
      </c>
      <c r="H68" s="2">
        <v>1020.5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57.5</v>
      </c>
      <c r="O68">
        <v>784.2</v>
      </c>
      <c r="P68">
        <v>-2.1</v>
      </c>
      <c r="Q68">
        <v>-1.4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-0.7</v>
      </c>
      <c r="C69" s="2">
        <v>88</v>
      </c>
      <c r="D69" s="2">
        <v>-2.5</v>
      </c>
      <c r="E69" s="2">
        <v>-3.3</v>
      </c>
      <c r="F69" s="2">
        <v>7.2</v>
      </c>
      <c r="G69" s="2">
        <v>7.2</v>
      </c>
      <c r="H69" s="2">
        <v>1020.5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57.5</v>
      </c>
      <c r="O69">
        <v>784.2</v>
      </c>
      <c r="P69">
        <v>-2.1</v>
      </c>
      <c r="Q69">
        <v>-1.4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-0.7</v>
      </c>
      <c r="C70" s="2">
        <v>89</v>
      </c>
      <c r="D70" s="2">
        <v>-2.2999999999999998</v>
      </c>
      <c r="E70" s="2">
        <v>-3.2</v>
      </c>
      <c r="F70" s="2">
        <v>6.8</v>
      </c>
      <c r="G70" s="2">
        <v>7.2</v>
      </c>
      <c r="H70" s="2">
        <v>1020.6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57.5</v>
      </c>
      <c r="O70">
        <v>784.2</v>
      </c>
      <c r="P70">
        <v>-2.1</v>
      </c>
      <c r="Q70">
        <v>-1.4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-0.6</v>
      </c>
      <c r="C71" s="2">
        <v>89</v>
      </c>
      <c r="D71" s="2">
        <v>-2.2000000000000002</v>
      </c>
      <c r="E71" s="2">
        <v>-0.6</v>
      </c>
      <c r="F71" s="2">
        <v>4.3</v>
      </c>
      <c r="G71" s="2">
        <v>5.8</v>
      </c>
      <c r="H71" s="2">
        <v>1020.5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57.5</v>
      </c>
      <c r="O71">
        <v>784.2</v>
      </c>
      <c r="P71">
        <v>-2.1</v>
      </c>
      <c r="Q71">
        <v>-1.4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-0.7</v>
      </c>
      <c r="C72" s="2">
        <v>89</v>
      </c>
      <c r="D72" s="2">
        <v>-2.2999999999999998</v>
      </c>
      <c r="E72" s="2">
        <v>-0.7</v>
      </c>
      <c r="F72" s="2">
        <v>3.2</v>
      </c>
      <c r="G72" s="2">
        <v>4.7</v>
      </c>
      <c r="H72" s="2">
        <v>1020.7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57.5</v>
      </c>
      <c r="O72">
        <v>784.2</v>
      </c>
      <c r="P72">
        <v>-2.1</v>
      </c>
      <c r="Q72">
        <v>-1.4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-0.7</v>
      </c>
      <c r="C73" s="2">
        <v>88</v>
      </c>
      <c r="D73" s="2">
        <v>-2.5</v>
      </c>
      <c r="E73" s="2">
        <v>-0.7</v>
      </c>
      <c r="F73" s="2">
        <v>2.2000000000000002</v>
      </c>
      <c r="G73" s="2">
        <v>4</v>
      </c>
      <c r="H73" s="2">
        <v>1020.7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57.5</v>
      </c>
      <c r="O73">
        <v>784.2</v>
      </c>
      <c r="P73">
        <v>-2.1</v>
      </c>
      <c r="Q73">
        <v>-1.4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-0.7</v>
      </c>
      <c r="C74" s="2">
        <v>88</v>
      </c>
      <c r="D74" s="2">
        <v>-2.5</v>
      </c>
      <c r="E74" s="2">
        <v>-0.7</v>
      </c>
      <c r="F74" s="2">
        <v>3.6</v>
      </c>
      <c r="G74" s="2">
        <v>4.3</v>
      </c>
      <c r="H74" s="2">
        <v>1020.6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57.5</v>
      </c>
      <c r="O74">
        <v>784.2</v>
      </c>
      <c r="P74">
        <v>-2.1</v>
      </c>
      <c r="Q74">
        <v>-1.4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-0.8</v>
      </c>
      <c r="C75" s="2">
        <v>89</v>
      </c>
      <c r="D75" s="2">
        <v>-2.4</v>
      </c>
      <c r="E75" s="2">
        <v>-0.8</v>
      </c>
      <c r="F75" s="2">
        <v>3.2</v>
      </c>
      <c r="G75" s="2">
        <v>3.6</v>
      </c>
      <c r="H75" s="2">
        <v>1020.6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57.5</v>
      </c>
      <c r="O75">
        <v>784.2</v>
      </c>
      <c r="P75">
        <v>-2.1</v>
      </c>
      <c r="Q75">
        <v>-1.4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-0.8</v>
      </c>
      <c r="C76" s="2">
        <v>89</v>
      </c>
      <c r="D76" s="2">
        <v>-2.4</v>
      </c>
      <c r="E76" s="2">
        <v>-2.5</v>
      </c>
      <c r="F76" s="2">
        <v>5</v>
      </c>
      <c r="G76" s="2">
        <v>6.8</v>
      </c>
      <c r="H76" s="2">
        <v>1020.7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57.5</v>
      </c>
      <c r="O76">
        <v>784.2</v>
      </c>
      <c r="P76">
        <v>-2.1</v>
      </c>
      <c r="Q76">
        <v>-1.4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-0.8</v>
      </c>
      <c r="C77" s="2">
        <v>89</v>
      </c>
      <c r="D77" s="2">
        <v>-2.4</v>
      </c>
      <c r="E77" s="2">
        <v>-0.8</v>
      </c>
      <c r="F77" s="2">
        <v>2.9</v>
      </c>
      <c r="G77" s="2">
        <v>4</v>
      </c>
      <c r="H77" s="2">
        <v>1020.6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57.5</v>
      </c>
      <c r="O77">
        <v>784.2</v>
      </c>
      <c r="P77">
        <v>-2.1</v>
      </c>
      <c r="Q77">
        <v>-1.5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-0.8</v>
      </c>
      <c r="C78" s="2">
        <v>89</v>
      </c>
      <c r="D78" s="2">
        <v>-2.4</v>
      </c>
      <c r="E78" s="2">
        <v>-0.8</v>
      </c>
      <c r="F78" s="2">
        <v>2.9</v>
      </c>
      <c r="G78" s="2">
        <v>3.2</v>
      </c>
      <c r="H78" s="2">
        <v>1020.5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57.5</v>
      </c>
      <c r="O78">
        <v>784.2</v>
      </c>
      <c r="P78">
        <v>-2.1</v>
      </c>
      <c r="Q78">
        <v>-1.5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-0.9</v>
      </c>
      <c r="C79" s="2">
        <v>89</v>
      </c>
      <c r="D79" s="2">
        <v>-2.5</v>
      </c>
      <c r="E79" s="2">
        <v>-0.9</v>
      </c>
      <c r="F79" s="2">
        <v>2.5</v>
      </c>
      <c r="G79" s="2">
        <v>4</v>
      </c>
      <c r="H79" s="2">
        <v>1020.6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57.5</v>
      </c>
      <c r="O79">
        <v>784.2</v>
      </c>
      <c r="P79">
        <v>-2.1</v>
      </c>
      <c r="Q79">
        <v>-1.5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-0.9</v>
      </c>
      <c r="C80" s="2">
        <v>89</v>
      </c>
      <c r="D80" s="2">
        <v>-2.5</v>
      </c>
      <c r="E80" s="2">
        <v>-0.9</v>
      </c>
      <c r="F80" s="2">
        <v>2.5</v>
      </c>
      <c r="G80" s="2">
        <v>2.9</v>
      </c>
      <c r="H80" s="2">
        <v>1020.7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57.5</v>
      </c>
      <c r="O80">
        <v>784.2</v>
      </c>
      <c r="P80">
        <v>-2.2000000000000002</v>
      </c>
      <c r="Q80">
        <v>-1.5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-0.9</v>
      </c>
      <c r="C81" s="2">
        <v>89</v>
      </c>
      <c r="D81" s="2">
        <v>-2.5</v>
      </c>
      <c r="E81" s="2">
        <v>-0.9</v>
      </c>
      <c r="F81" s="2">
        <v>2.5</v>
      </c>
      <c r="G81" s="2">
        <v>3.2</v>
      </c>
      <c r="H81" s="2">
        <v>1020.6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57.5</v>
      </c>
      <c r="O81">
        <v>784.2</v>
      </c>
      <c r="P81">
        <v>-2.2000000000000002</v>
      </c>
      <c r="Q81">
        <v>-1.5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-0.9</v>
      </c>
      <c r="C82" s="2">
        <v>89</v>
      </c>
      <c r="D82" s="2">
        <v>-2.5</v>
      </c>
      <c r="E82" s="2">
        <v>-0.9</v>
      </c>
      <c r="F82" s="2">
        <v>2.5</v>
      </c>
      <c r="G82" s="2">
        <v>4</v>
      </c>
      <c r="H82" s="2">
        <v>1020.7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57.5</v>
      </c>
      <c r="O82">
        <v>784.2</v>
      </c>
      <c r="P82">
        <v>-2.2000000000000002</v>
      </c>
      <c r="Q82">
        <v>-1.5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-1</v>
      </c>
      <c r="C83" s="2">
        <v>89</v>
      </c>
      <c r="D83" s="2">
        <v>-2.6</v>
      </c>
      <c r="E83" s="2">
        <v>-1</v>
      </c>
      <c r="F83" s="2">
        <v>4.3</v>
      </c>
      <c r="G83" s="2">
        <v>4.3</v>
      </c>
      <c r="H83" s="2">
        <v>1020.8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57.5</v>
      </c>
      <c r="O83">
        <v>784.2</v>
      </c>
      <c r="P83">
        <v>-2.2999999999999998</v>
      </c>
      <c r="Q83">
        <v>-1.6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-1</v>
      </c>
      <c r="C84" s="2">
        <v>89</v>
      </c>
      <c r="D84" s="2">
        <v>-2.6</v>
      </c>
      <c r="E84" s="2">
        <v>-1</v>
      </c>
      <c r="F84" s="2">
        <v>2.9</v>
      </c>
      <c r="G84" s="2">
        <v>2.9</v>
      </c>
      <c r="H84" s="2">
        <v>1020.8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57.5</v>
      </c>
      <c r="O84">
        <v>784.2</v>
      </c>
      <c r="P84">
        <v>-2.2000000000000002</v>
      </c>
      <c r="Q84">
        <v>-1.6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-1</v>
      </c>
      <c r="C85" s="2">
        <v>89</v>
      </c>
      <c r="D85" s="2">
        <v>-2.6</v>
      </c>
      <c r="E85" s="2">
        <v>-1</v>
      </c>
      <c r="F85" s="2">
        <v>3.2</v>
      </c>
      <c r="G85" s="2">
        <v>4</v>
      </c>
      <c r="H85" s="2">
        <v>1020.7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57.5</v>
      </c>
      <c r="O85">
        <v>784.2</v>
      </c>
      <c r="P85">
        <v>-2.2999999999999998</v>
      </c>
      <c r="Q85">
        <v>-1.6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-1</v>
      </c>
      <c r="C86" s="2">
        <v>89</v>
      </c>
      <c r="D86" s="2">
        <v>-2.6</v>
      </c>
      <c r="E86" s="2">
        <v>-1</v>
      </c>
      <c r="F86" s="2">
        <v>0</v>
      </c>
      <c r="G86" s="2">
        <v>2.9</v>
      </c>
      <c r="H86" s="2">
        <v>1021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57.5</v>
      </c>
      <c r="O86">
        <v>784.2</v>
      </c>
      <c r="P86">
        <v>-2.2999999999999998</v>
      </c>
      <c r="Q86">
        <v>-1.6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-1</v>
      </c>
      <c r="C87" s="2">
        <v>89</v>
      </c>
      <c r="D87" s="2">
        <v>-2.6</v>
      </c>
      <c r="E87" s="2">
        <v>-1</v>
      </c>
      <c r="F87" s="2">
        <v>3.2</v>
      </c>
      <c r="G87" s="2">
        <v>3.2</v>
      </c>
      <c r="H87" s="2">
        <v>1020.6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57.5</v>
      </c>
      <c r="O87">
        <v>784.2</v>
      </c>
      <c r="P87">
        <v>-2.2999999999999998</v>
      </c>
      <c r="Q87">
        <v>-1.7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-1</v>
      </c>
      <c r="C88" s="2">
        <v>89</v>
      </c>
      <c r="D88" s="2">
        <v>-2.6</v>
      </c>
      <c r="E88" s="2">
        <v>-1</v>
      </c>
      <c r="F88" s="2">
        <v>2.9</v>
      </c>
      <c r="G88" s="2">
        <v>4.3</v>
      </c>
      <c r="H88" s="2">
        <v>1020.6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57.5</v>
      </c>
      <c r="O88">
        <v>784.2</v>
      </c>
      <c r="P88">
        <v>-2.4</v>
      </c>
      <c r="Q88">
        <v>-1.7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-1</v>
      </c>
      <c r="C89" s="2">
        <v>89</v>
      </c>
      <c r="D89" s="2">
        <v>-2.6</v>
      </c>
      <c r="E89" s="2">
        <v>-1</v>
      </c>
      <c r="F89" s="2">
        <v>3.2</v>
      </c>
      <c r="G89" s="2">
        <v>4.3</v>
      </c>
      <c r="H89" s="2">
        <v>1020.5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57.5</v>
      </c>
      <c r="O89">
        <v>784.2</v>
      </c>
      <c r="P89">
        <v>-2.4</v>
      </c>
      <c r="Q89">
        <v>-1.7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-1</v>
      </c>
      <c r="C90" s="2">
        <v>89</v>
      </c>
      <c r="D90" s="2">
        <v>-2.6</v>
      </c>
      <c r="E90" s="2">
        <v>-1</v>
      </c>
      <c r="F90" s="2">
        <v>2.9</v>
      </c>
      <c r="G90" s="2">
        <v>4.3</v>
      </c>
      <c r="H90" s="2">
        <v>1020.7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57.5</v>
      </c>
      <c r="O90">
        <v>784.2</v>
      </c>
      <c r="P90">
        <v>-2.4</v>
      </c>
      <c r="Q90">
        <v>-1.7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-1</v>
      </c>
      <c r="C91" s="2">
        <v>89</v>
      </c>
      <c r="D91" s="2">
        <v>-2.6</v>
      </c>
      <c r="E91" s="2">
        <v>-1</v>
      </c>
      <c r="F91" s="2">
        <v>1.8</v>
      </c>
      <c r="G91" s="2">
        <v>4.7</v>
      </c>
      <c r="H91" s="2">
        <v>1020.7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57.5</v>
      </c>
      <c r="O91">
        <v>784.2</v>
      </c>
      <c r="P91">
        <v>-2.4</v>
      </c>
      <c r="Q91">
        <v>-1.7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-1.1000000000000001</v>
      </c>
      <c r="C92" s="2">
        <v>89</v>
      </c>
      <c r="D92" s="2">
        <v>-2.7</v>
      </c>
      <c r="E92" s="2">
        <v>-1.1000000000000001</v>
      </c>
      <c r="F92" s="2">
        <v>2.5</v>
      </c>
      <c r="G92" s="2">
        <v>3.6</v>
      </c>
      <c r="H92" s="2">
        <v>1020.8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57.5</v>
      </c>
      <c r="O92">
        <v>784.2</v>
      </c>
      <c r="P92">
        <v>-2.4</v>
      </c>
      <c r="Q92">
        <v>-1.7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-1.1000000000000001</v>
      </c>
      <c r="C93" s="2">
        <v>89</v>
      </c>
      <c r="D93" s="2">
        <v>-2.7</v>
      </c>
      <c r="E93" s="2">
        <v>-1.1000000000000001</v>
      </c>
      <c r="F93" s="2">
        <v>1.8</v>
      </c>
      <c r="G93" s="2">
        <v>4</v>
      </c>
      <c r="H93" s="2">
        <v>1020.5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57.5</v>
      </c>
      <c r="O93">
        <v>784.2</v>
      </c>
      <c r="P93">
        <v>-2.5</v>
      </c>
      <c r="Q93">
        <v>-1.8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-1.2</v>
      </c>
      <c r="C94" s="2">
        <v>89</v>
      </c>
      <c r="D94" s="2">
        <v>-2.8</v>
      </c>
      <c r="E94" s="2">
        <v>-1.2</v>
      </c>
      <c r="F94" s="2">
        <v>3.2</v>
      </c>
      <c r="G94" s="2">
        <v>4</v>
      </c>
      <c r="H94" s="2">
        <v>1020.3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57.5</v>
      </c>
      <c r="O94">
        <v>784.2</v>
      </c>
      <c r="P94">
        <v>-2.5</v>
      </c>
      <c r="Q94">
        <v>-1.8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-1.1000000000000001</v>
      </c>
      <c r="C95" s="2">
        <v>89</v>
      </c>
      <c r="D95" s="2">
        <v>-2.7</v>
      </c>
      <c r="E95" s="2">
        <v>-1.1000000000000001</v>
      </c>
      <c r="F95" s="2">
        <v>3.2</v>
      </c>
      <c r="G95" s="2">
        <v>4.7</v>
      </c>
      <c r="H95" s="2">
        <v>1020.6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57.5</v>
      </c>
      <c r="O95">
        <v>784.2</v>
      </c>
      <c r="P95">
        <v>-2.5</v>
      </c>
      <c r="Q95">
        <v>-1.8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-1.1000000000000001</v>
      </c>
      <c r="C96" s="2">
        <v>89</v>
      </c>
      <c r="D96" s="2">
        <v>-2.7</v>
      </c>
      <c r="E96" s="2">
        <v>-1.1000000000000001</v>
      </c>
      <c r="F96" s="2">
        <v>4.3</v>
      </c>
      <c r="G96" s="2">
        <v>5.4</v>
      </c>
      <c r="H96" s="2">
        <v>1020.6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57.5</v>
      </c>
      <c r="O96">
        <v>784.2</v>
      </c>
      <c r="P96">
        <v>-2.5</v>
      </c>
      <c r="Q96">
        <v>-1.8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-1.1000000000000001</v>
      </c>
      <c r="C97" s="2">
        <v>89</v>
      </c>
      <c r="D97" s="2">
        <v>-2.7</v>
      </c>
      <c r="E97" s="2">
        <v>-1.1000000000000001</v>
      </c>
      <c r="F97" s="2">
        <v>3.6</v>
      </c>
      <c r="G97" s="2">
        <v>4.3</v>
      </c>
      <c r="H97" s="2">
        <v>1020.5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57.5</v>
      </c>
      <c r="O97">
        <v>784.2</v>
      </c>
      <c r="P97">
        <v>-2.5</v>
      </c>
      <c r="Q97">
        <v>-1.8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-1.2</v>
      </c>
      <c r="C98" s="2">
        <v>89</v>
      </c>
      <c r="D98" s="2">
        <v>-2.8</v>
      </c>
      <c r="E98" s="2">
        <v>-1.2</v>
      </c>
      <c r="F98" s="2">
        <v>3.6</v>
      </c>
      <c r="G98" s="2">
        <v>3.6</v>
      </c>
      <c r="H98" s="2">
        <v>1020.5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57.5</v>
      </c>
      <c r="O98">
        <v>784.2</v>
      </c>
      <c r="P98">
        <v>-2.5</v>
      </c>
      <c r="Q98">
        <v>-1.8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-1.2</v>
      </c>
      <c r="C99" s="2">
        <v>89</v>
      </c>
      <c r="D99" s="2">
        <v>-2.8</v>
      </c>
      <c r="E99" s="2">
        <v>-1.2</v>
      </c>
      <c r="F99" s="2">
        <v>4</v>
      </c>
      <c r="G99" s="2">
        <v>5</v>
      </c>
      <c r="H99" s="2">
        <v>1020.4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57.5</v>
      </c>
      <c r="O99">
        <v>784.2</v>
      </c>
      <c r="P99">
        <v>-2.5</v>
      </c>
      <c r="Q99">
        <v>-1.9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-1.2</v>
      </c>
      <c r="C100" s="2">
        <v>89</v>
      </c>
      <c r="D100" s="2">
        <v>-2.8</v>
      </c>
      <c r="E100" s="2">
        <v>-1.2</v>
      </c>
      <c r="F100" s="2">
        <v>4.3</v>
      </c>
      <c r="G100" s="2">
        <v>4.7</v>
      </c>
      <c r="H100" s="2">
        <v>1020.6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57.5</v>
      </c>
      <c r="O100">
        <v>784.2</v>
      </c>
      <c r="P100">
        <v>-2.4</v>
      </c>
      <c r="Q100">
        <v>-1.8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-1.1000000000000001</v>
      </c>
      <c r="C101" s="2">
        <v>89</v>
      </c>
      <c r="D101" s="2">
        <v>-2.7</v>
      </c>
      <c r="E101" s="2">
        <v>-1.1000000000000001</v>
      </c>
      <c r="F101" s="2">
        <v>3.2</v>
      </c>
      <c r="G101" s="2">
        <v>5.8</v>
      </c>
      <c r="H101" s="2">
        <v>1020.8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57.5</v>
      </c>
      <c r="O101">
        <v>784.2</v>
      </c>
      <c r="P101">
        <v>-2.4</v>
      </c>
      <c r="Q101">
        <v>-1.8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-1.1000000000000001</v>
      </c>
      <c r="C102" s="2">
        <v>89</v>
      </c>
      <c r="D102" s="2">
        <v>-2.7</v>
      </c>
      <c r="E102" s="2">
        <v>-2.8</v>
      </c>
      <c r="F102" s="2">
        <v>5</v>
      </c>
      <c r="G102" s="2">
        <v>5.4</v>
      </c>
      <c r="H102" s="2">
        <v>1020.6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57.5</v>
      </c>
      <c r="O102">
        <v>784.2</v>
      </c>
      <c r="P102">
        <v>-2.2999999999999998</v>
      </c>
      <c r="Q102">
        <v>-1.8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-1</v>
      </c>
      <c r="C103" s="2">
        <v>89</v>
      </c>
      <c r="D103" s="2">
        <v>-2.6</v>
      </c>
      <c r="E103" s="2">
        <v>-3.2</v>
      </c>
      <c r="F103" s="2">
        <v>6.1</v>
      </c>
      <c r="G103" s="2">
        <v>6.1</v>
      </c>
      <c r="H103" s="2">
        <v>1020.4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57.5</v>
      </c>
      <c r="O103">
        <v>784.2</v>
      </c>
      <c r="P103">
        <v>-2.2999999999999998</v>
      </c>
      <c r="Q103">
        <v>-1.8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-1</v>
      </c>
      <c r="C104" s="2">
        <v>89</v>
      </c>
      <c r="D104" s="2">
        <v>-2.6</v>
      </c>
      <c r="E104" s="2">
        <v>-3.1</v>
      </c>
      <c r="F104" s="2">
        <v>5.8</v>
      </c>
      <c r="G104" s="2">
        <v>6.8</v>
      </c>
      <c r="H104" s="2">
        <v>1020.6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57.5</v>
      </c>
      <c r="O104">
        <v>784.2</v>
      </c>
      <c r="P104">
        <v>-2.2000000000000002</v>
      </c>
      <c r="Q104">
        <v>-1.8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-1</v>
      </c>
      <c r="C105" s="2">
        <v>89</v>
      </c>
      <c r="D105" s="2">
        <v>-2.6</v>
      </c>
      <c r="E105" s="2">
        <v>-2.7</v>
      </c>
      <c r="F105" s="2">
        <v>5</v>
      </c>
      <c r="G105" s="2">
        <v>5.4</v>
      </c>
      <c r="H105" s="2">
        <v>1020.6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57.5</v>
      </c>
      <c r="O105">
        <v>784.2</v>
      </c>
      <c r="P105">
        <v>-2.2000000000000002</v>
      </c>
      <c r="Q105">
        <v>-1.7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-1</v>
      </c>
      <c r="C106" s="2">
        <v>89</v>
      </c>
      <c r="D106" s="2">
        <v>-2.6</v>
      </c>
      <c r="E106" s="2">
        <v>-2.9</v>
      </c>
      <c r="F106" s="2">
        <v>5.4</v>
      </c>
      <c r="G106" s="2">
        <v>6.8</v>
      </c>
      <c r="H106" s="2">
        <v>1020.6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57.5</v>
      </c>
      <c r="O106">
        <v>784.2</v>
      </c>
      <c r="P106">
        <v>-2.1</v>
      </c>
      <c r="Q106">
        <v>-1.7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-0.9</v>
      </c>
      <c r="C107" s="2">
        <v>89</v>
      </c>
      <c r="D107" s="2">
        <v>-2.5</v>
      </c>
      <c r="E107" s="2">
        <v>-0.9</v>
      </c>
      <c r="F107" s="2">
        <v>4.7</v>
      </c>
      <c r="G107" s="2">
        <v>6.1</v>
      </c>
      <c r="H107" s="2">
        <v>1020.6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57.5</v>
      </c>
      <c r="O107">
        <v>784.2</v>
      </c>
      <c r="P107">
        <v>-2</v>
      </c>
      <c r="Q107">
        <v>-1.6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-0.9</v>
      </c>
      <c r="C108" s="2">
        <v>89</v>
      </c>
      <c r="D108" s="2">
        <v>-2.5</v>
      </c>
      <c r="E108" s="2">
        <v>-3.1</v>
      </c>
      <c r="F108" s="2">
        <v>6.1</v>
      </c>
      <c r="G108" s="2">
        <v>7.2</v>
      </c>
      <c r="H108" s="2">
        <v>1020.7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57.5</v>
      </c>
      <c r="O108">
        <v>784.2</v>
      </c>
      <c r="P108">
        <v>-1.9</v>
      </c>
      <c r="Q108">
        <v>-1.6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-0.9</v>
      </c>
      <c r="C109" s="2">
        <v>89</v>
      </c>
      <c r="D109" s="2">
        <v>-2.5</v>
      </c>
      <c r="E109" s="2">
        <v>-0.9</v>
      </c>
      <c r="F109" s="2">
        <v>4</v>
      </c>
      <c r="G109" s="2">
        <v>5.4</v>
      </c>
      <c r="H109" s="2">
        <v>1020.6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57.5</v>
      </c>
      <c r="O109">
        <v>784.2</v>
      </c>
      <c r="P109">
        <v>-1.9</v>
      </c>
      <c r="Q109">
        <v>-1.5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-0.8</v>
      </c>
      <c r="C110" s="2">
        <v>90</v>
      </c>
      <c r="D110" s="2">
        <v>-2.2000000000000002</v>
      </c>
      <c r="E110" s="2">
        <v>-0.8</v>
      </c>
      <c r="F110" s="2">
        <v>4.7</v>
      </c>
      <c r="G110" s="2">
        <v>7.6</v>
      </c>
      <c r="H110" s="2">
        <v>1020.6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57.5</v>
      </c>
      <c r="O110">
        <v>784.2</v>
      </c>
      <c r="P110">
        <v>-1.8</v>
      </c>
      <c r="Q110">
        <v>-1.5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-0.7</v>
      </c>
      <c r="C111" s="2">
        <v>89</v>
      </c>
      <c r="D111" s="2">
        <v>-2.2999999999999998</v>
      </c>
      <c r="E111" s="2">
        <v>-3.3</v>
      </c>
      <c r="F111" s="2">
        <v>7.2</v>
      </c>
      <c r="G111" s="2">
        <v>9</v>
      </c>
      <c r="H111" s="2">
        <v>1020.7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57.5</v>
      </c>
      <c r="O111">
        <v>784.2</v>
      </c>
      <c r="P111">
        <v>-1.7</v>
      </c>
      <c r="Q111">
        <v>-1.4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-0.7</v>
      </c>
      <c r="C112" s="2">
        <v>89</v>
      </c>
      <c r="D112" s="2">
        <v>-2.2999999999999998</v>
      </c>
      <c r="E112" s="2">
        <v>-3.3</v>
      </c>
      <c r="F112" s="2">
        <v>7.2</v>
      </c>
      <c r="G112" s="2">
        <v>7.2</v>
      </c>
      <c r="H112" s="2">
        <v>1020.8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57.5</v>
      </c>
      <c r="O112">
        <v>784.2</v>
      </c>
      <c r="P112">
        <v>-1.6</v>
      </c>
      <c r="Q112">
        <v>-1.3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-0.7</v>
      </c>
      <c r="C113" s="2">
        <v>89</v>
      </c>
      <c r="D113" s="2">
        <v>-2.2999999999999998</v>
      </c>
      <c r="E113" s="2">
        <v>-2.4</v>
      </c>
      <c r="F113" s="2">
        <v>5</v>
      </c>
      <c r="G113" s="2">
        <v>6.5</v>
      </c>
      <c r="H113" s="2">
        <v>1020.6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57.5</v>
      </c>
      <c r="O113">
        <v>784.2</v>
      </c>
      <c r="P113">
        <v>-1.6</v>
      </c>
      <c r="Q113">
        <v>-1.3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-0.6</v>
      </c>
      <c r="C114" s="2">
        <v>90</v>
      </c>
      <c r="D114" s="2">
        <v>-2</v>
      </c>
      <c r="E114" s="2">
        <v>-2.9</v>
      </c>
      <c r="F114" s="2">
        <v>6.5</v>
      </c>
      <c r="G114" s="2">
        <v>6.5</v>
      </c>
      <c r="H114" s="2">
        <v>1020.4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57.5</v>
      </c>
      <c r="O114">
        <v>784.2</v>
      </c>
      <c r="P114">
        <v>-1.5</v>
      </c>
      <c r="Q114">
        <v>-1.2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-0.6</v>
      </c>
      <c r="C115" s="2">
        <v>90</v>
      </c>
      <c r="D115" s="2">
        <v>-2</v>
      </c>
      <c r="E115" s="2">
        <v>-2.7</v>
      </c>
      <c r="F115" s="2">
        <v>6.1</v>
      </c>
      <c r="G115" s="2">
        <v>7.2</v>
      </c>
      <c r="H115" s="2">
        <v>1020.5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57.5</v>
      </c>
      <c r="O115">
        <v>784.2</v>
      </c>
      <c r="P115">
        <v>-1.4</v>
      </c>
      <c r="Q115">
        <v>-1.2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-0.5</v>
      </c>
      <c r="C116" s="2">
        <v>90</v>
      </c>
      <c r="D116" s="2">
        <v>-1.9</v>
      </c>
      <c r="E116" s="2">
        <v>-2.9</v>
      </c>
      <c r="F116" s="2">
        <v>6.8</v>
      </c>
      <c r="G116" s="2">
        <v>9</v>
      </c>
      <c r="H116" s="2">
        <v>1020.6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57.5</v>
      </c>
      <c r="O116">
        <v>784.2</v>
      </c>
      <c r="P116">
        <v>-1.4</v>
      </c>
      <c r="Q116">
        <v>-1.2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-0.5</v>
      </c>
      <c r="C117" s="2">
        <v>89</v>
      </c>
      <c r="D117" s="2">
        <v>-2.1</v>
      </c>
      <c r="E117" s="2">
        <v>-0.5</v>
      </c>
      <c r="F117" s="2">
        <v>4</v>
      </c>
      <c r="G117" s="2">
        <v>5</v>
      </c>
      <c r="H117" s="2">
        <v>1020.5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57.5</v>
      </c>
      <c r="O117">
        <v>784.2</v>
      </c>
      <c r="P117">
        <v>-1.3</v>
      </c>
      <c r="Q117">
        <v>-1.1000000000000001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-0.5</v>
      </c>
      <c r="C118" s="2">
        <v>89</v>
      </c>
      <c r="D118" s="2">
        <v>-2.1</v>
      </c>
      <c r="E118" s="2">
        <v>-0.5</v>
      </c>
      <c r="F118" s="2">
        <v>4.3</v>
      </c>
      <c r="G118" s="2">
        <v>5.8</v>
      </c>
      <c r="H118" s="2">
        <v>1020.7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57.5</v>
      </c>
      <c r="O118">
        <v>784.2</v>
      </c>
      <c r="P118">
        <v>-1.3</v>
      </c>
      <c r="Q118">
        <v>-1.1000000000000001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-0.5</v>
      </c>
      <c r="C119" s="2">
        <v>90</v>
      </c>
      <c r="D119" s="2">
        <v>-1.9</v>
      </c>
      <c r="E119" s="2">
        <v>-2.2000000000000002</v>
      </c>
      <c r="F119" s="2">
        <v>5</v>
      </c>
      <c r="G119" s="2">
        <v>5.4</v>
      </c>
      <c r="H119" s="2">
        <v>1020.6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57.5</v>
      </c>
      <c r="O119">
        <v>784.2</v>
      </c>
      <c r="P119">
        <v>-1.2</v>
      </c>
      <c r="Q119">
        <v>-1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-0.5</v>
      </c>
      <c r="C120" s="2">
        <v>90</v>
      </c>
      <c r="D120" s="2">
        <v>-1.9</v>
      </c>
      <c r="E120" s="2">
        <v>-2.2000000000000002</v>
      </c>
      <c r="F120" s="2">
        <v>5</v>
      </c>
      <c r="G120" s="2">
        <v>6.5</v>
      </c>
      <c r="H120" s="2">
        <v>1020.6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57.5</v>
      </c>
      <c r="O120">
        <v>784.2</v>
      </c>
      <c r="P120">
        <v>-1.2</v>
      </c>
      <c r="Q120">
        <v>-1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-0.5</v>
      </c>
      <c r="C121" s="2">
        <v>90</v>
      </c>
      <c r="D121" s="2">
        <v>-1.9</v>
      </c>
      <c r="E121" s="2">
        <v>-0.5</v>
      </c>
      <c r="F121" s="2">
        <v>4</v>
      </c>
      <c r="G121" s="2">
        <v>8.6</v>
      </c>
      <c r="H121" s="2">
        <v>1020.7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57.5</v>
      </c>
      <c r="O121">
        <v>784.2</v>
      </c>
      <c r="P121">
        <v>-1.1000000000000001</v>
      </c>
      <c r="Q121">
        <v>-1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-0.4</v>
      </c>
      <c r="C122" s="2">
        <v>90</v>
      </c>
      <c r="D122" s="2">
        <v>-1.8</v>
      </c>
      <c r="E122" s="2">
        <v>-3</v>
      </c>
      <c r="F122" s="2">
        <v>7.2</v>
      </c>
      <c r="G122" s="2">
        <v>9</v>
      </c>
      <c r="H122" s="2">
        <v>1020.5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57.5</v>
      </c>
      <c r="O122">
        <v>784.2</v>
      </c>
      <c r="P122">
        <v>-1.1000000000000001</v>
      </c>
      <c r="Q122">
        <v>-0.9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-0.4</v>
      </c>
      <c r="C123" s="2">
        <v>90</v>
      </c>
      <c r="D123" s="2">
        <v>-1.8</v>
      </c>
      <c r="E123" s="2">
        <v>-2</v>
      </c>
      <c r="F123" s="2">
        <v>5</v>
      </c>
      <c r="G123" s="2">
        <v>7.6</v>
      </c>
      <c r="H123" s="2">
        <v>1020.6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57.5</v>
      </c>
      <c r="O123">
        <v>784.2</v>
      </c>
      <c r="P123">
        <v>-1.1000000000000001</v>
      </c>
      <c r="Q123">
        <v>-0.9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-0.4</v>
      </c>
      <c r="C124" s="2">
        <v>90</v>
      </c>
      <c r="D124" s="2">
        <v>-1.8</v>
      </c>
      <c r="E124" s="2">
        <v>-2.2000000000000002</v>
      </c>
      <c r="F124" s="2">
        <v>5.4</v>
      </c>
      <c r="G124" s="2">
        <v>5.4</v>
      </c>
      <c r="H124" s="2">
        <v>1020.5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57.5</v>
      </c>
      <c r="O124">
        <v>784.2</v>
      </c>
      <c r="P124">
        <v>-1.1000000000000001</v>
      </c>
      <c r="Q124">
        <v>-0.8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-0.3</v>
      </c>
      <c r="C125" s="2">
        <v>90</v>
      </c>
      <c r="D125" s="2">
        <v>-1.7</v>
      </c>
      <c r="E125" s="2">
        <v>-1.9</v>
      </c>
      <c r="F125" s="2">
        <v>5</v>
      </c>
      <c r="G125" s="2">
        <v>5.4</v>
      </c>
      <c r="H125" s="2">
        <v>1020.6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57.5</v>
      </c>
      <c r="O125">
        <v>784.2</v>
      </c>
      <c r="P125">
        <v>-1</v>
      </c>
      <c r="Q125">
        <v>-0.8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-0.3</v>
      </c>
      <c r="C126" s="2">
        <v>90</v>
      </c>
      <c r="D126" s="2">
        <v>-1.7</v>
      </c>
      <c r="E126" s="2">
        <v>-2.4</v>
      </c>
      <c r="F126" s="2">
        <v>6.1</v>
      </c>
      <c r="G126" s="2">
        <v>6.5</v>
      </c>
      <c r="H126" s="2">
        <v>1020.4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57.5</v>
      </c>
      <c r="O126">
        <v>784.2</v>
      </c>
      <c r="P126">
        <v>-1</v>
      </c>
      <c r="Q126">
        <v>-0.8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-0.3</v>
      </c>
      <c r="C127" s="2">
        <v>90</v>
      </c>
      <c r="D127" s="2">
        <v>-1.7</v>
      </c>
      <c r="E127" s="2">
        <v>-2.1</v>
      </c>
      <c r="F127" s="2">
        <v>5.4</v>
      </c>
      <c r="G127" s="2">
        <v>6.8</v>
      </c>
      <c r="H127" s="2">
        <v>1020.4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57.5</v>
      </c>
      <c r="O127">
        <v>784.2</v>
      </c>
      <c r="P127">
        <v>-0.9</v>
      </c>
      <c r="Q127">
        <v>-0.7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-0.2</v>
      </c>
      <c r="C128" s="2">
        <v>90</v>
      </c>
      <c r="D128" s="2">
        <v>-1.6</v>
      </c>
      <c r="E128" s="2">
        <v>-2.2000000000000002</v>
      </c>
      <c r="F128" s="2">
        <v>5.8</v>
      </c>
      <c r="G128" s="2">
        <v>5.8</v>
      </c>
      <c r="H128" s="2">
        <v>1020.5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57.5</v>
      </c>
      <c r="O128">
        <v>784.2</v>
      </c>
      <c r="P128">
        <v>-0.9</v>
      </c>
      <c r="Q128">
        <v>-0.7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-0.2</v>
      </c>
      <c r="C129" s="2">
        <v>90</v>
      </c>
      <c r="D129" s="2">
        <v>-1.6</v>
      </c>
      <c r="E129" s="2">
        <v>-3</v>
      </c>
      <c r="F129" s="2">
        <v>8.3000000000000007</v>
      </c>
      <c r="G129" s="2">
        <v>9.4</v>
      </c>
      <c r="H129" s="2">
        <v>1020.5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57.5</v>
      </c>
      <c r="O129">
        <v>784.2</v>
      </c>
      <c r="P129">
        <v>-0.9</v>
      </c>
      <c r="Q129">
        <v>-0.7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-0.1</v>
      </c>
      <c r="C130" s="2">
        <v>90</v>
      </c>
      <c r="D130" s="2">
        <v>-1.5</v>
      </c>
      <c r="E130" s="2">
        <v>-1.7</v>
      </c>
      <c r="F130" s="2">
        <v>5</v>
      </c>
      <c r="G130" s="2">
        <v>7.9</v>
      </c>
      <c r="H130" s="2">
        <v>1020.7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57.5</v>
      </c>
      <c r="O130">
        <v>784.2</v>
      </c>
      <c r="P130">
        <v>-0.8</v>
      </c>
      <c r="Q130">
        <v>-0.6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-0.1</v>
      </c>
      <c r="C131" s="2">
        <v>90</v>
      </c>
      <c r="D131" s="2">
        <v>-1.5</v>
      </c>
      <c r="E131" s="2">
        <v>-2.4</v>
      </c>
      <c r="F131" s="2">
        <v>6.5</v>
      </c>
      <c r="G131" s="2">
        <v>7.2</v>
      </c>
      <c r="H131" s="2">
        <v>1020.5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57.5</v>
      </c>
      <c r="O131">
        <v>784.2</v>
      </c>
      <c r="P131">
        <v>-0.8</v>
      </c>
      <c r="Q131">
        <v>-0.6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-0.1</v>
      </c>
      <c r="C132" s="2">
        <v>90</v>
      </c>
      <c r="D132" s="2">
        <v>-1.5</v>
      </c>
      <c r="E132" s="2">
        <v>-3.9</v>
      </c>
      <c r="F132" s="2">
        <v>11.9</v>
      </c>
      <c r="G132" s="2">
        <v>12.2</v>
      </c>
      <c r="H132" s="2">
        <v>1020.5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57.5</v>
      </c>
      <c r="O132">
        <v>784.2</v>
      </c>
      <c r="P132">
        <v>-0.8</v>
      </c>
      <c r="Q132">
        <v>-0.5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-0.1</v>
      </c>
      <c r="C133" s="2">
        <v>90</v>
      </c>
      <c r="D133" s="2">
        <v>-1.5</v>
      </c>
      <c r="E133" s="2">
        <v>-3.3</v>
      </c>
      <c r="F133" s="2">
        <v>9.6999999999999993</v>
      </c>
      <c r="G133" s="2">
        <v>13.7</v>
      </c>
      <c r="H133" s="2">
        <v>1020.5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57.5</v>
      </c>
      <c r="O133">
        <v>784.2</v>
      </c>
      <c r="P133">
        <v>-0.7</v>
      </c>
      <c r="Q133">
        <v>-0.5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0</v>
      </c>
      <c r="C134" s="2">
        <v>90</v>
      </c>
      <c r="D134" s="2">
        <v>-1.4</v>
      </c>
      <c r="E134" s="2">
        <v>-2</v>
      </c>
      <c r="F134" s="2">
        <v>6.1</v>
      </c>
      <c r="G134" s="2">
        <v>9.4</v>
      </c>
      <c r="H134" s="2">
        <v>1020.4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57.5</v>
      </c>
      <c r="O134">
        <v>784.2</v>
      </c>
      <c r="P134">
        <v>-0.7</v>
      </c>
      <c r="Q134">
        <v>-0.4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0</v>
      </c>
      <c r="C135" s="2">
        <v>90</v>
      </c>
      <c r="D135" s="2">
        <v>-1.4</v>
      </c>
      <c r="E135" s="2">
        <v>-2.6</v>
      </c>
      <c r="F135" s="2">
        <v>7.6</v>
      </c>
      <c r="G135" s="2">
        <v>9</v>
      </c>
      <c r="H135" s="2">
        <v>1020.5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57.5</v>
      </c>
      <c r="O135">
        <v>784.2</v>
      </c>
      <c r="P135">
        <v>-0.6</v>
      </c>
      <c r="Q135">
        <v>-0.4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0</v>
      </c>
      <c r="C136" s="2">
        <v>90</v>
      </c>
      <c r="D136" s="2">
        <v>-1.4</v>
      </c>
      <c r="E136" s="2">
        <v>-2.4</v>
      </c>
      <c r="F136" s="2">
        <v>6.8</v>
      </c>
      <c r="G136" s="2">
        <v>8.3000000000000007</v>
      </c>
      <c r="H136" s="2">
        <v>1020.4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57.5</v>
      </c>
      <c r="O136">
        <v>784.2</v>
      </c>
      <c r="P136">
        <v>-0.6</v>
      </c>
      <c r="Q136">
        <v>-0.4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0</v>
      </c>
      <c r="C137" s="2">
        <v>90</v>
      </c>
      <c r="D137" s="2">
        <v>-1.4</v>
      </c>
      <c r="E137" s="2">
        <v>0</v>
      </c>
      <c r="F137" s="2">
        <v>4.3</v>
      </c>
      <c r="G137" s="2">
        <v>10.8</v>
      </c>
      <c r="H137" s="2">
        <v>1020.4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57.5</v>
      </c>
      <c r="O137">
        <v>784.2</v>
      </c>
      <c r="P137">
        <v>-0.6</v>
      </c>
      <c r="Q137">
        <v>-0.3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0</v>
      </c>
      <c r="C138" s="2">
        <v>90</v>
      </c>
      <c r="D138" s="2">
        <v>-1.4</v>
      </c>
      <c r="E138" s="2">
        <v>0</v>
      </c>
      <c r="F138" s="2">
        <v>4.3</v>
      </c>
      <c r="G138" s="2">
        <v>5.8</v>
      </c>
      <c r="H138" s="2">
        <v>1020.5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57.5</v>
      </c>
      <c r="O138">
        <v>784.2</v>
      </c>
      <c r="P138">
        <v>-0.5</v>
      </c>
      <c r="Q138">
        <v>-0.3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0</v>
      </c>
      <c r="C139" s="2">
        <v>90</v>
      </c>
      <c r="D139" s="2">
        <v>-1.4</v>
      </c>
      <c r="E139" s="2">
        <v>-2</v>
      </c>
      <c r="F139" s="2">
        <v>6.1</v>
      </c>
      <c r="G139" s="2">
        <v>7.6</v>
      </c>
      <c r="H139" s="2">
        <v>1020.4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57.5</v>
      </c>
      <c r="O139">
        <v>784.2</v>
      </c>
      <c r="P139">
        <v>-0.5</v>
      </c>
      <c r="Q139">
        <v>-0.3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0</v>
      </c>
      <c r="C140" s="2">
        <v>90</v>
      </c>
      <c r="D140" s="2">
        <v>-1.4</v>
      </c>
      <c r="E140" s="2">
        <v>-1.6</v>
      </c>
      <c r="F140" s="2">
        <v>5</v>
      </c>
      <c r="G140" s="2">
        <v>7.6</v>
      </c>
      <c r="H140" s="2">
        <v>1020.3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57.5</v>
      </c>
      <c r="O140">
        <v>784.2</v>
      </c>
      <c r="P140">
        <v>-0.5</v>
      </c>
      <c r="Q140">
        <v>-0.3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0</v>
      </c>
      <c r="C141" s="2">
        <v>90</v>
      </c>
      <c r="D141" s="2">
        <v>-1.4</v>
      </c>
      <c r="E141" s="2">
        <v>0</v>
      </c>
      <c r="F141" s="2">
        <v>4</v>
      </c>
      <c r="G141" s="2">
        <v>8.6</v>
      </c>
      <c r="H141" s="2">
        <v>1020.4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57.5</v>
      </c>
      <c r="O141">
        <v>784.2</v>
      </c>
      <c r="P141">
        <v>-0.5</v>
      </c>
      <c r="Q141">
        <v>-0.2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0</v>
      </c>
      <c r="C142" s="2">
        <v>90</v>
      </c>
      <c r="D142" s="2">
        <v>-1.4</v>
      </c>
      <c r="E142" s="2">
        <v>-2.2999999999999998</v>
      </c>
      <c r="F142" s="2">
        <v>6.5</v>
      </c>
      <c r="G142" s="2">
        <v>10.8</v>
      </c>
      <c r="H142" s="2">
        <v>1020.5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57.5</v>
      </c>
      <c r="O142">
        <v>784.2</v>
      </c>
      <c r="P142">
        <v>-0.4</v>
      </c>
      <c r="Q142">
        <v>-0.2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0</v>
      </c>
      <c r="C143" s="2">
        <v>90</v>
      </c>
      <c r="D143" s="2">
        <v>-1.4</v>
      </c>
      <c r="E143" s="2">
        <v>-1.6</v>
      </c>
      <c r="F143" s="2">
        <v>5</v>
      </c>
      <c r="G143" s="2">
        <v>5.4</v>
      </c>
      <c r="H143" s="2">
        <v>1020.3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57.5</v>
      </c>
      <c r="O143">
        <v>784.2</v>
      </c>
      <c r="P143">
        <v>-0.4</v>
      </c>
      <c r="Q143">
        <v>-0.2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0</v>
      </c>
      <c r="C144" s="2">
        <v>90</v>
      </c>
      <c r="D144" s="2">
        <v>-1.4</v>
      </c>
      <c r="E144" s="2">
        <v>0</v>
      </c>
      <c r="F144" s="2">
        <v>3.2</v>
      </c>
      <c r="G144" s="2">
        <v>6.5</v>
      </c>
      <c r="H144" s="2">
        <v>1020.3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57.5</v>
      </c>
      <c r="O144">
        <v>784.2</v>
      </c>
      <c r="P144">
        <v>-0.4</v>
      </c>
      <c r="Q144">
        <v>-0.2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0</v>
      </c>
      <c r="C145" s="2">
        <v>90</v>
      </c>
      <c r="D145" s="2">
        <v>-1.4</v>
      </c>
      <c r="E145" s="2">
        <v>0</v>
      </c>
      <c r="F145" s="2">
        <v>2.9</v>
      </c>
      <c r="G145" s="2">
        <v>5.4</v>
      </c>
      <c r="H145" s="2">
        <v>1020.6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57.5</v>
      </c>
      <c r="O145">
        <v>784.2</v>
      </c>
      <c r="P145">
        <v>-0.4</v>
      </c>
      <c r="Q145">
        <v>-0.1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0</v>
      </c>
      <c r="C146" s="2">
        <v>90</v>
      </c>
      <c r="D146" s="2">
        <v>-1.4</v>
      </c>
      <c r="E146" s="2">
        <v>0</v>
      </c>
      <c r="F146" s="2">
        <v>4.7</v>
      </c>
      <c r="G146" s="2">
        <v>10.8</v>
      </c>
      <c r="H146" s="2">
        <v>1020.4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57.5</v>
      </c>
      <c r="O146">
        <v>784.2</v>
      </c>
      <c r="P146">
        <v>-0.3</v>
      </c>
      <c r="Q146">
        <v>-0.1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0</v>
      </c>
      <c r="C147" s="2">
        <v>90</v>
      </c>
      <c r="D147" s="2">
        <v>-1.4</v>
      </c>
      <c r="E147" s="2">
        <v>0</v>
      </c>
      <c r="F147" s="2">
        <v>4.3</v>
      </c>
      <c r="G147" s="2">
        <v>9.4</v>
      </c>
      <c r="H147" s="2">
        <v>1020.4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57.5</v>
      </c>
      <c r="O147">
        <v>784.2</v>
      </c>
      <c r="P147">
        <v>-0.3</v>
      </c>
      <c r="Q147">
        <v>-0.1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0</v>
      </c>
      <c r="C148" s="2">
        <v>89</v>
      </c>
      <c r="D148" s="2">
        <v>-1.6</v>
      </c>
      <c r="E148" s="2">
        <v>-2.2999999999999998</v>
      </c>
      <c r="F148" s="2">
        <v>6.5</v>
      </c>
      <c r="G148" s="2">
        <v>11.2</v>
      </c>
      <c r="H148" s="2">
        <v>1020.5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57.5</v>
      </c>
      <c r="O148">
        <v>784.2</v>
      </c>
      <c r="P148">
        <v>-0.3</v>
      </c>
      <c r="Q148">
        <v>-0.1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0.1</v>
      </c>
      <c r="C149" s="2">
        <v>89</v>
      </c>
      <c r="D149" s="2">
        <v>-1.5</v>
      </c>
      <c r="E149" s="2">
        <v>-1.9</v>
      </c>
      <c r="F149" s="2">
        <v>6.1</v>
      </c>
      <c r="G149" s="2">
        <v>10.8</v>
      </c>
      <c r="H149" s="2">
        <v>1020.4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57.5</v>
      </c>
      <c r="O149">
        <v>784.2</v>
      </c>
      <c r="P149">
        <v>-0.3</v>
      </c>
      <c r="Q149">
        <v>-0.1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0.1</v>
      </c>
      <c r="C150" s="2">
        <v>89</v>
      </c>
      <c r="D150" s="2">
        <v>-1.5</v>
      </c>
      <c r="E150" s="2">
        <v>-2.7</v>
      </c>
      <c r="F150" s="2">
        <v>8.3000000000000007</v>
      </c>
      <c r="G150" s="2">
        <v>10.4</v>
      </c>
      <c r="H150" s="2">
        <v>1020.5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57.5</v>
      </c>
      <c r="O150">
        <v>784.2</v>
      </c>
      <c r="P150">
        <v>-0.3</v>
      </c>
      <c r="Q150">
        <v>-0.1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0.1</v>
      </c>
      <c r="C151" s="2">
        <v>89</v>
      </c>
      <c r="D151" s="2">
        <v>-1.5</v>
      </c>
      <c r="E151" s="2">
        <v>-2.9</v>
      </c>
      <c r="F151" s="2">
        <v>9</v>
      </c>
      <c r="G151" s="2">
        <v>12.2</v>
      </c>
      <c r="H151" s="2">
        <v>1020.3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57.5</v>
      </c>
      <c r="O151">
        <v>784.2</v>
      </c>
      <c r="P151">
        <v>-0.3</v>
      </c>
      <c r="Q151">
        <v>-0.1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0.1</v>
      </c>
      <c r="C152" s="2">
        <v>89</v>
      </c>
      <c r="D152" s="2">
        <v>-1.5</v>
      </c>
      <c r="E152" s="2">
        <v>-2.6</v>
      </c>
      <c r="F152" s="2">
        <v>7.9</v>
      </c>
      <c r="G152" s="2">
        <v>7.9</v>
      </c>
      <c r="H152" s="2">
        <v>1020.6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57.5</v>
      </c>
      <c r="O152">
        <v>784.2</v>
      </c>
      <c r="P152">
        <v>-0.3</v>
      </c>
      <c r="Q152">
        <v>-0.1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0.1</v>
      </c>
      <c r="C153" s="2">
        <v>89</v>
      </c>
      <c r="D153" s="2">
        <v>-1.5</v>
      </c>
      <c r="E153" s="2">
        <v>-1.5</v>
      </c>
      <c r="F153" s="2">
        <v>5</v>
      </c>
      <c r="G153" s="2">
        <v>8.6</v>
      </c>
      <c r="H153" s="2">
        <v>1020.4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57.5</v>
      </c>
      <c r="O153">
        <v>784.2</v>
      </c>
      <c r="P153">
        <v>-0.3</v>
      </c>
      <c r="Q153">
        <v>-0.1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0.2</v>
      </c>
      <c r="C154" s="2">
        <v>89</v>
      </c>
      <c r="D154" s="2">
        <v>-1.4</v>
      </c>
      <c r="E154" s="2">
        <v>-3.4</v>
      </c>
      <c r="F154" s="2">
        <v>11.5</v>
      </c>
      <c r="G154" s="2">
        <v>13</v>
      </c>
      <c r="H154" s="2">
        <v>1020.5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57.5</v>
      </c>
      <c r="O154">
        <v>784.2</v>
      </c>
      <c r="P154">
        <v>-0.2</v>
      </c>
      <c r="Q154">
        <v>0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0.2</v>
      </c>
      <c r="C155" s="2">
        <v>89</v>
      </c>
      <c r="D155" s="2">
        <v>-1.4</v>
      </c>
      <c r="E155" s="2">
        <v>-3.5</v>
      </c>
      <c r="F155" s="2">
        <v>11.9</v>
      </c>
      <c r="G155" s="2">
        <v>12.6</v>
      </c>
      <c r="H155" s="2">
        <v>1020.5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57.5</v>
      </c>
      <c r="O155">
        <v>784.2</v>
      </c>
      <c r="P155">
        <v>-0.2</v>
      </c>
      <c r="Q155">
        <v>0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0.2</v>
      </c>
      <c r="C156" s="2">
        <v>89</v>
      </c>
      <c r="D156" s="2">
        <v>-1.4</v>
      </c>
      <c r="E156" s="2">
        <v>-3.3</v>
      </c>
      <c r="F156" s="2">
        <v>10.8</v>
      </c>
      <c r="G156" s="2">
        <v>13.3</v>
      </c>
      <c r="H156" s="2">
        <v>1020.5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57.5</v>
      </c>
      <c r="O156">
        <v>784.2</v>
      </c>
      <c r="P156">
        <v>-0.2</v>
      </c>
      <c r="Q156">
        <v>0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0.2</v>
      </c>
      <c r="C157" s="2">
        <v>89</v>
      </c>
      <c r="D157" s="2">
        <v>-1.4</v>
      </c>
      <c r="E157" s="2">
        <v>0.2</v>
      </c>
      <c r="F157" s="2">
        <v>4.7</v>
      </c>
      <c r="G157" s="2">
        <v>9.6999999999999993</v>
      </c>
      <c r="H157" s="2">
        <v>1020.4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57.5</v>
      </c>
      <c r="O157">
        <v>784.2</v>
      </c>
      <c r="P157">
        <v>-0.2</v>
      </c>
      <c r="Q157">
        <v>0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0.2</v>
      </c>
      <c r="C158" s="2">
        <v>89</v>
      </c>
      <c r="D158" s="2">
        <v>-1.4</v>
      </c>
      <c r="E158" s="2">
        <v>-2</v>
      </c>
      <c r="F158" s="2">
        <v>6.5</v>
      </c>
      <c r="G158" s="2">
        <v>6.8</v>
      </c>
      <c r="H158" s="2">
        <v>1020.6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57.5</v>
      </c>
      <c r="O158">
        <v>784.2</v>
      </c>
      <c r="P158">
        <v>-0.2</v>
      </c>
      <c r="Q158">
        <v>0.1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0.2</v>
      </c>
      <c r="C159" s="2">
        <v>89</v>
      </c>
      <c r="D159" s="2">
        <v>-1.4</v>
      </c>
      <c r="E159" s="2">
        <v>-2</v>
      </c>
      <c r="F159" s="2">
        <v>6.5</v>
      </c>
      <c r="G159" s="2">
        <v>7.2</v>
      </c>
      <c r="H159" s="2">
        <v>1020.6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57.5</v>
      </c>
      <c r="O159">
        <v>784.2</v>
      </c>
      <c r="P159">
        <v>-0.1</v>
      </c>
      <c r="Q159">
        <v>0.1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0.2</v>
      </c>
      <c r="C160" s="2">
        <v>89</v>
      </c>
      <c r="D160" s="2">
        <v>-1.4</v>
      </c>
      <c r="E160" s="2">
        <v>-1.5</v>
      </c>
      <c r="F160" s="2">
        <v>5.4</v>
      </c>
      <c r="G160" s="2">
        <v>7.2</v>
      </c>
      <c r="H160" s="2">
        <v>1020.4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57.5</v>
      </c>
      <c r="O160">
        <v>784.2</v>
      </c>
      <c r="P160">
        <v>-0.1</v>
      </c>
      <c r="Q160">
        <v>0.1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0.2</v>
      </c>
      <c r="C161" s="2">
        <v>89</v>
      </c>
      <c r="D161" s="2">
        <v>-1.4</v>
      </c>
      <c r="E161" s="2">
        <v>-1.8</v>
      </c>
      <c r="F161" s="2">
        <v>6.1</v>
      </c>
      <c r="G161" s="2">
        <v>7.2</v>
      </c>
      <c r="H161" s="2">
        <v>1020.8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57.5</v>
      </c>
      <c r="O161">
        <v>784.2</v>
      </c>
      <c r="P161">
        <v>-0.1</v>
      </c>
      <c r="Q161">
        <v>0.1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0.2</v>
      </c>
      <c r="C162" s="2">
        <v>89</v>
      </c>
      <c r="D162" s="2">
        <v>-1.4</v>
      </c>
      <c r="E162" s="2">
        <v>0.2</v>
      </c>
      <c r="F162" s="2">
        <v>3.6</v>
      </c>
      <c r="G162" s="2">
        <v>5</v>
      </c>
      <c r="H162" s="2">
        <v>1020.5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57.5</v>
      </c>
      <c r="O162">
        <v>784.2</v>
      </c>
      <c r="P162">
        <v>-0.1</v>
      </c>
      <c r="Q162">
        <v>0.1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0.2</v>
      </c>
      <c r="C163" s="2">
        <v>89</v>
      </c>
      <c r="D163" s="2">
        <v>-1.4</v>
      </c>
      <c r="E163" s="2">
        <v>-2.4</v>
      </c>
      <c r="F163" s="2">
        <v>7.6</v>
      </c>
      <c r="G163" s="2">
        <v>9.6999999999999993</v>
      </c>
      <c r="H163" s="2">
        <v>1020.4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57.5</v>
      </c>
      <c r="O163">
        <v>784.2</v>
      </c>
      <c r="P163">
        <v>-0.1</v>
      </c>
      <c r="Q163">
        <v>0.1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0.2</v>
      </c>
      <c r="C164" s="2">
        <v>89</v>
      </c>
      <c r="D164" s="2">
        <v>-1.4</v>
      </c>
      <c r="E164" s="2">
        <v>-2</v>
      </c>
      <c r="F164" s="2">
        <v>6.5</v>
      </c>
      <c r="G164" s="2">
        <v>7.9</v>
      </c>
      <c r="H164" s="2">
        <v>1020.5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57.5</v>
      </c>
      <c r="O164">
        <v>784.2</v>
      </c>
      <c r="P164">
        <v>-0.1</v>
      </c>
      <c r="Q164">
        <v>0.2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0.2</v>
      </c>
      <c r="C165" s="2">
        <v>89</v>
      </c>
      <c r="D165" s="2">
        <v>-1.4</v>
      </c>
      <c r="E165" s="2">
        <v>-2.2999999999999998</v>
      </c>
      <c r="F165" s="2">
        <v>7.2</v>
      </c>
      <c r="G165" s="2">
        <v>7.9</v>
      </c>
      <c r="H165" s="2">
        <v>1020.5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57.5</v>
      </c>
      <c r="O165">
        <v>784.2</v>
      </c>
      <c r="P165">
        <v>-0.1</v>
      </c>
      <c r="Q165">
        <v>0.1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0.2</v>
      </c>
      <c r="C166" s="2">
        <v>89</v>
      </c>
      <c r="D166" s="2">
        <v>-1.4</v>
      </c>
      <c r="E166" s="2">
        <v>-3</v>
      </c>
      <c r="F166" s="2">
        <v>10.1</v>
      </c>
      <c r="G166" s="2">
        <v>10.1</v>
      </c>
      <c r="H166" s="2">
        <v>1020.6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57.5</v>
      </c>
      <c r="O166">
        <v>784.2</v>
      </c>
      <c r="P166">
        <v>-0.1</v>
      </c>
      <c r="Q166">
        <v>0.2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0.2</v>
      </c>
      <c r="C167" s="2">
        <v>89</v>
      </c>
      <c r="D167" s="2">
        <v>-1.4</v>
      </c>
      <c r="E167" s="2">
        <v>-2.6</v>
      </c>
      <c r="F167" s="2">
        <v>8.3000000000000007</v>
      </c>
      <c r="G167" s="2">
        <v>13</v>
      </c>
      <c r="H167" s="2">
        <v>1020.4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57.5</v>
      </c>
      <c r="O167">
        <v>784.2</v>
      </c>
      <c r="P167">
        <v>-0.1</v>
      </c>
      <c r="Q167">
        <v>0.2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0.2</v>
      </c>
      <c r="C168" s="2">
        <v>89</v>
      </c>
      <c r="D168" s="2">
        <v>-1.4</v>
      </c>
      <c r="E168" s="2">
        <v>-3.3</v>
      </c>
      <c r="F168" s="2">
        <v>10.8</v>
      </c>
      <c r="G168" s="2">
        <v>16.899999999999999</v>
      </c>
      <c r="H168" s="2">
        <v>1020.6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57.5</v>
      </c>
      <c r="O168">
        <v>784.2</v>
      </c>
      <c r="P168">
        <v>0</v>
      </c>
      <c r="Q168">
        <v>0.2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0.2</v>
      </c>
      <c r="C169" s="2">
        <v>89</v>
      </c>
      <c r="D169" s="2">
        <v>-1.4</v>
      </c>
      <c r="E169" s="2">
        <v>-1.8</v>
      </c>
      <c r="F169" s="2">
        <v>6.1</v>
      </c>
      <c r="G169" s="2">
        <v>7.6</v>
      </c>
      <c r="H169" s="2">
        <v>1020.5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57.5</v>
      </c>
      <c r="O169">
        <v>784.2</v>
      </c>
      <c r="P169">
        <v>0</v>
      </c>
      <c r="Q169">
        <v>0.2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0.2</v>
      </c>
      <c r="C170" s="2">
        <v>89</v>
      </c>
      <c r="D170" s="2">
        <v>-1.4</v>
      </c>
      <c r="E170" s="2">
        <v>-2.6</v>
      </c>
      <c r="F170" s="2">
        <v>8.3000000000000007</v>
      </c>
      <c r="G170" s="2">
        <v>10.1</v>
      </c>
      <c r="H170" s="2">
        <v>1020.6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57.5</v>
      </c>
      <c r="O170">
        <v>784.2</v>
      </c>
      <c r="P170">
        <v>0</v>
      </c>
      <c r="Q170">
        <v>0.2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0.3</v>
      </c>
      <c r="C171" s="2">
        <v>89</v>
      </c>
      <c r="D171" s="2">
        <v>-1.3</v>
      </c>
      <c r="E171" s="2">
        <v>-2.6</v>
      </c>
      <c r="F171" s="2">
        <v>9</v>
      </c>
      <c r="G171" s="2">
        <v>13.7</v>
      </c>
      <c r="H171" s="2">
        <v>1020.9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57.5</v>
      </c>
      <c r="O171">
        <v>784.2</v>
      </c>
      <c r="P171">
        <v>0</v>
      </c>
      <c r="Q171">
        <v>0.2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0.3</v>
      </c>
      <c r="C172" s="2">
        <v>89</v>
      </c>
      <c r="D172" s="2">
        <v>-1.3</v>
      </c>
      <c r="E172" s="2">
        <v>-3.2</v>
      </c>
      <c r="F172" s="2">
        <v>10.8</v>
      </c>
      <c r="G172" s="2">
        <v>17.3</v>
      </c>
      <c r="H172" s="2">
        <v>1020.9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57.5</v>
      </c>
      <c r="O172">
        <v>784.2</v>
      </c>
      <c r="P172">
        <v>0</v>
      </c>
      <c r="Q172">
        <v>0.2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0.3</v>
      </c>
      <c r="C173" s="2">
        <v>89</v>
      </c>
      <c r="D173" s="2">
        <v>-1.3</v>
      </c>
      <c r="E173" s="2">
        <v>-3.1</v>
      </c>
      <c r="F173" s="2">
        <v>10.4</v>
      </c>
      <c r="G173" s="2">
        <v>22.7</v>
      </c>
      <c r="H173" s="2">
        <v>1020.6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57.5</v>
      </c>
      <c r="O173">
        <v>784.2</v>
      </c>
      <c r="P173">
        <v>0</v>
      </c>
      <c r="Q173">
        <v>0.2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0.3</v>
      </c>
      <c r="C174" s="2">
        <v>89</v>
      </c>
      <c r="D174" s="2">
        <v>-1.3</v>
      </c>
      <c r="E174" s="2">
        <v>-3.2</v>
      </c>
      <c r="F174" s="2">
        <v>11.2</v>
      </c>
      <c r="G174" s="2">
        <v>19.399999999999999</v>
      </c>
      <c r="H174" s="2">
        <v>1020.8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57.5</v>
      </c>
      <c r="O174">
        <v>784.2</v>
      </c>
      <c r="P174">
        <v>0</v>
      </c>
      <c r="Q174">
        <v>0.2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0.3</v>
      </c>
      <c r="C175" s="2">
        <v>89</v>
      </c>
      <c r="D175" s="2">
        <v>-1.3</v>
      </c>
      <c r="E175" s="2">
        <v>-1.4</v>
      </c>
      <c r="F175" s="2">
        <v>5.4</v>
      </c>
      <c r="G175" s="2">
        <v>10.4</v>
      </c>
      <c r="H175" s="2">
        <v>1021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57.5</v>
      </c>
      <c r="O175">
        <v>784.2</v>
      </c>
      <c r="P175">
        <v>0.1</v>
      </c>
      <c r="Q175">
        <v>0.2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0.3</v>
      </c>
      <c r="C176" s="2">
        <v>89</v>
      </c>
      <c r="D176" s="2">
        <v>-1.3</v>
      </c>
      <c r="E176" s="2">
        <v>-1.9</v>
      </c>
      <c r="F176" s="2">
        <v>6.5</v>
      </c>
      <c r="G176" s="2">
        <v>6.5</v>
      </c>
      <c r="H176" s="2">
        <v>1021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57.5</v>
      </c>
      <c r="O176">
        <v>784.2</v>
      </c>
      <c r="P176">
        <v>0.1</v>
      </c>
      <c r="Q176">
        <v>0.3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0.3</v>
      </c>
      <c r="C177" s="2">
        <v>89</v>
      </c>
      <c r="D177" s="2">
        <v>-1.3</v>
      </c>
      <c r="E177" s="2">
        <v>-2.6</v>
      </c>
      <c r="F177" s="2">
        <v>9</v>
      </c>
      <c r="G177" s="2">
        <v>9</v>
      </c>
      <c r="H177" s="2">
        <v>1020.8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57.5</v>
      </c>
      <c r="O177">
        <v>784.2</v>
      </c>
      <c r="P177">
        <v>0.1</v>
      </c>
      <c r="Q177">
        <v>0.3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0.3</v>
      </c>
      <c r="C178" s="2">
        <v>89</v>
      </c>
      <c r="D178" s="2">
        <v>-1.3</v>
      </c>
      <c r="E178" s="2">
        <v>-2.4</v>
      </c>
      <c r="F178" s="2">
        <v>7.9</v>
      </c>
      <c r="G178" s="2">
        <v>10.4</v>
      </c>
      <c r="H178" s="2">
        <v>1020.9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57.5</v>
      </c>
      <c r="O178">
        <v>784.2</v>
      </c>
      <c r="P178">
        <v>0.1</v>
      </c>
      <c r="Q178">
        <v>0.3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0.3</v>
      </c>
      <c r="C179" s="2">
        <v>89</v>
      </c>
      <c r="D179" s="2">
        <v>-1.3</v>
      </c>
      <c r="E179" s="2">
        <v>-2.2999999999999998</v>
      </c>
      <c r="F179" s="2">
        <v>7.6</v>
      </c>
      <c r="G179" s="2">
        <v>10.4</v>
      </c>
      <c r="H179" s="2">
        <v>1020.9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57.5</v>
      </c>
      <c r="O179">
        <v>784.2</v>
      </c>
      <c r="P179">
        <v>0.1</v>
      </c>
      <c r="Q179">
        <v>0.3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0.3</v>
      </c>
      <c r="C180" s="2">
        <v>89</v>
      </c>
      <c r="D180" s="2">
        <v>-1.3</v>
      </c>
      <c r="E180" s="2">
        <v>-4.0999999999999996</v>
      </c>
      <c r="F180" s="2">
        <v>15.5</v>
      </c>
      <c r="G180" s="2">
        <v>16.899999999999999</v>
      </c>
      <c r="H180" s="2">
        <v>1020.9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57.5</v>
      </c>
      <c r="O180">
        <v>784.2</v>
      </c>
      <c r="P180">
        <v>0.1</v>
      </c>
      <c r="Q180">
        <v>0.3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0.3</v>
      </c>
      <c r="C181" s="2">
        <v>89</v>
      </c>
      <c r="D181" s="2">
        <v>-1.3</v>
      </c>
      <c r="E181" s="2">
        <v>-1.7</v>
      </c>
      <c r="F181" s="2">
        <v>6.1</v>
      </c>
      <c r="G181" s="2">
        <v>10.4</v>
      </c>
      <c r="H181" s="2">
        <v>1021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57.5</v>
      </c>
      <c r="O181">
        <v>784.2</v>
      </c>
      <c r="P181">
        <v>0.1</v>
      </c>
      <c r="Q181">
        <v>0.3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0.3</v>
      </c>
      <c r="C182" s="2">
        <v>89</v>
      </c>
      <c r="D182" s="2">
        <v>-1.3</v>
      </c>
      <c r="E182" s="2">
        <v>-2.6</v>
      </c>
      <c r="F182" s="2">
        <v>9</v>
      </c>
      <c r="G182" s="2">
        <v>11.2</v>
      </c>
      <c r="H182" s="2">
        <v>1020.8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57.5</v>
      </c>
      <c r="O182">
        <v>784.2</v>
      </c>
      <c r="P182">
        <v>0.2</v>
      </c>
      <c r="Q182">
        <v>0.3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0.3</v>
      </c>
      <c r="C183" s="2">
        <v>89</v>
      </c>
      <c r="D183" s="2">
        <v>-1.3</v>
      </c>
      <c r="E183" s="2">
        <v>-2.1</v>
      </c>
      <c r="F183" s="2">
        <v>7.2</v>
      </c>
      <c r="G183" s="2">
        <v>8.3000000000000007</v>
      </c>
      <c r="H183" s="2">
        <v>1021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57.5</v>
      </c>
      <c r="O183">
        <v>784.2</v>
      </c>
      <c r="P183">
        <v>0.1</v>
      </c>
      <c r="Q183">
        <v>0.3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0.3</v>
      </c>
      <c r="C184" s="2">
        <v>89</v>
      </c>
      <c r="D184" s="2">
        <v>-1.3</v>
      </c>
      <c r="E184" s="2">
        <v>-2.6</v>
      </c>
      <c r="F184" s="2">
        <v>9</v>
      </c>
      <c r="G184" s="2">
        <v>11.2</v>
      </c>
      <c r="H184" s="2">
        <v>1021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57.5</v>
      </c>
      <c r="O184">
        <v>784.2</v>
      </c>
      <c r="P184">
        <v>0.1</v>
      </c>
      <c r="Q184">
        <v>0.3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0.3</v>
      </c>
      <c r="C185" s="2">
        <v>89</v>
      </c>
      <c r="D185" s="2">
        <v>-1.3</v>
      </c>
      <c r="E185" s="2">
        <v>-3.5</v>
      </c>
      <c r="F185" s="2">
        <v>12.2</v>
      </c>
      <c r="G185" s="2">
        <v>18</v>
      </c>
      <c r="H185" s="2">
        <v>1020.9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57.5</v>
      </c>
      <c r="O185">
        <v>784.2</v>
      </c>
      <c r="P185">
        <v>0.2</v>
      </c>
      <c r="Q185">
        <v>0.4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0.3</v>
      </c>
      <c r="C186" s="2">
        <v>89</v>
      </c>
      <c r="D186" s="2">
        <v>-1.3</v>
      </c>
      <c r="E186" s="2">
        <v>-2.9</v>
      </c>
      <c r="F186" s="2">
        <v>10.1</v>
      </c>
      <c r="G186" s="2">
        <v>13</v>
      </c>
      <c r="H186" s="2">
        <v>1020.7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57.5</v>
      </c>
      <c r="O186">
        <v>784.2</v>
      </c>
      <c r="P186">
        <v>0.2</v>
      </c>
      <c r="Q186">
        <v>0.4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0.4</v>
      </c>
      <c r="C187" s="2">
        <v>89</v>
      </c>
      <c r="D187" s="2">
        <v>-1.2</v>
      </c>
      <c r="E187" s="2">
        <v>-3.1</v>
      </c>
      <c r="F187" s="2">
        <v>10.8</v>
      </c>
      <c r="G187" s="2">
        <v>11.9</v>
      </c>
      <c r="H187" s="2">
        <v>1020.7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57.5</v>
      </c>
      <c r="O187">
        <v>784.2</v>
      </c>
      <c r="P187">
        <v>0.2</v>
      </c>
      <c r="Q187">
        <v>0.4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0.3</v>
      </c>
      <c r="C188" s="2">
        <v>89</v>
      </c>
      <c r="D188" s="2">
        <v>-1.3</v>
      </c>
      <c r="E188" s="2">
        <v>-2.9</v>
      </c>
      <c r="F188" s="2">
        <v>10.1</v>
      </c>
      <c r="G188" s="2">
        <v>13</v>
      </c>
      <c r="H188" s="2">
        <v>1020.9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57.5</v>
      </c>
      <c r="O188">
        <v>784.2</v>
      </c>
      <c r="P188">
        <v>0.2</v>
      </c>
      <c r="Q188">
        <v>0.4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0.3</v>
      </c>
      <c r="C189" s="2">
        <v>89</v>
      </c>
      <c r="D189" s="2">
        <v>-1.3</v>
      </c>
      <c r="E189" s="2">
        <v>-2.6</v>
      </c>
      <c r="F189" s="2">
        <v>9</v>
      </c>
      <c r="G189" s="2">
        <v>11.2</v>
      </c>
      <c r="H189" s="2">
        <v>1020.7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57.5</v>
      </c>
      <c r="O189">
        <v>784.2</v>
      </c>
      <c r="P189">
        <v>0.2</v>
      </c>
      <c r="Q189">
        <v>0.4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0.4</v>
      </c>
      <c r="C190" s="2">
        <v>89</v>
      </c>
      <c r="D190" s="2">
        <v>-1.2</v>
      </c>
      <c r="E190" s="2">
        <v>0.4</v>
      </c>
      <c r="F190" s="2">
        <v>4.3</v>
      </c>
      <c r="G190" s="2">
        <v>6.8</v>
      </c>
      <c r="H190" s="2">
        <v>1020.7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57.5</v>
      </c>
      <c r="O190">
        <v>784.2</v>
      </c>
      <c r="P190">
        <v>0.2</v>
      </c>
      <c r="Q190">
        <v>0.4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0.4</v>
      </c>
      <c r="C191" s="2">
        <v>89</v>
      </c>
      <c r="D191" s="2">
        <v>-1.2</v>
      </c>
      <c r="E191" s="2">
        <v>-1.9</v>
      </c>
      <c r="F191" s="2">
        <v>6.8</v>
      </c>
      <c r="G191" s="2">
        <v>7.9</v>
      </c>
      <c r="H191" s="2">
        <v>1020.6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57.5</v>
      </c>
      <c r="O191">
        <v>784.2</v>
      </c>
      <c r="P191">
        <v>0.2</v>
      </c>
      <c r="Q191">
        <v>0.4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0.4</v>
      </c>
      <c r="C192" s="2">
        <v>89</v>
      </c>
      <c r="D192" s="2">
        <v>-1.2</v>
      </c>
      <c r="E192" s="2">
        <v>-2</v>
      </c>
      <c r="F192" s="2">
        <v>7.2</v>
      </c>
      <c r="G192" s="2">
        <v>10.8</v>
      </c>
      <c r="H192" s="2">
        <v>1020.9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57.5</v>
      </c>
      <c r="O192">
        <v>784.2</v>
      </c>
      <c r="P192">
        <v>0.2</v>
      </c>
      <c r="Q192">
        <v>0.4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0.3</v>
      </c>
      <c r="C193" s="2">
        <v>89</v>
      </c>
      <c r="D193" s="2">
        <v>-1.3</v>
      </c>
      <c r="E193" s="2">
        <v>-1.9</v>
      </c>
      <c r="F193" s="2">
        <v>6.5</v>
      </c>
      <c r="G193" s="2">
        <v>9.6999999999999993</v>
      </c>
      <c r="H193" s="2">
        <v>1020.9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57.5</v>
      </c>
      <c r="O193">
        <v>784.2</v>
      </c>
      <c r="P193">
        <v>0.2</v>
      </c>
      <c r="Q193">
        <v>0.4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0.4</v>
      </c>
      <c r="C194" s="2">
        <v>89</v>
      </c>
      <c r="D194" s="2">
        <v>-1.2</v>
      </c>
      <c r="E194" s="2">
        <v>-1.8</v>
      </c>
      <c r="F194" s="2">
        <v>6.5</v>
      </c>
      <c r="G194" s="2">
        <v>9</v>
      </c>
      <c r="H194" s="2">
        <v>1020.9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57.5</v>
      </c>
      <c r="O194">
        <v>784.2</v>
      </c>
      <c r="P194">
        <v>0.3</v>
      </c>
      <c r="Q194">
        <v>0.4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0.4</v>
      </c>
      <c r="C195" s="2">
        <v>89</v>
      </c>
      <c r="D195" s="2">
        <v>-1.2</v>
      </c>
      <c r="E195" s="2">
        <v>-2.2999999999999998</v>
      </c>
      <c r="F195" s="2">
        <v>7.9</v>
      </c>
      <c r="G195" s="2">
        <v>8.6</v>
      </c>
      <c r="H195" s="2">
        <v>1020.8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57.5</v>
      </c>
      <c r="O195">
        <v>784.2</v>
      </c>
      <c r="P195">
        <v>0.3</v>
      </c>
      <c r="Q195">
        <v>0.4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0.4</v>
      </c>
      <c r="C196" s="2">
        <v>89</v>
      </c>
      <c r="D196" s="2">
        <v>-1.2</v>
      </c>
      <c r="E196" s="2">
        <v>-2.5</v>
      </c>
      <c r="F196" s="2">
        <v>8.6</v>
      </c>
      <c r="G196" s="2">
        <v>11.5</v>
      </c>
      <c r="H196" s="2">
        <v>1021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57.5</v>
      </c>
      <c r="O196">
        <v>784.2</v>
      </c>
      <c r="P196">
        <v>0.3</v>
      </c>
      <c r="Q196">
        <v>0.5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0.4</v>
      </c>
      <c r="C197" s="2">
        <v>89</v>
      </c>
      <c r="D197" s="2">
        <v>-1.2</v>
      </c>
      <c r="E197" s="2">
        <v>-1.6</v>
      </c>
      <c r="F197" s="2">
        <v>6.1</v>
      </c>
      <c r="G197" s="2">
        <v>8.6</v>
      </c>
      <c r="H197" s="2">
        <v>1021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57.5</v>
      </c>
      <c r="O197">
        <v>784.2</v>
      </c>
      <c r="P197">
        <v>0.3</v>
      </c>
      <c r="Q197">
        <v>0.5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0.4</v>
      </c>
      <c r="C198" s="2">
        <v>89</v>
      </c>
      <c r="D198" s="2">
        <v>-1.2</v>
      </c>
      <c r="E198" s="2">
        <v>-1.5</v>
      </c>
      <c r="F198" s="2">
        <v>5.8</v>
      </c>
      <c r="G198" s="2">
        <v>10.4</v>
      </c>
      <c r="H198" s="2">
        <v>1020.9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57.5</v>
      </c>
      <c r="O198">
        <v>784.2</v>
      </c>
      <c r="P198">
        <v>0.3</v>
      </c>
      <c r="Q198">
        <v>0.5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0.4</v>
      </c>
      <c r="C199" s="2">
        <v>89</v>
      </c>
      <c r="D199" s="2">
        <v>-1.2</v>
      </c>
      <c r="E199" s="2">
        <v>-2.7</v>
      </c>
      <c r="F199" s="2">
        <v>9.6999999999999993</v>
      </c>
      <c r="G199" s="2">
        <v>11.2</v>
      </c>
      <c r="H199" s="2">
        <v>1021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57.5</v>
      </c>
      <c r="O199">
        <v>784.2</v>
      </c>
      <c r="P199">
        <v>0.3</v>
      </c>
      <c r="Q199">
        <v>0.5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0.4</v>
      </c>
      <c r="C200" s="2">
        <v>89</v>
      </c>
      <c r="D200" s="2">
        <v>-1.2</v>
      </c>
      <c r="E200" s="2">
        <v>-1.3</v>
      </c>
      <c r="F200" s="2">
        <v>5.4</v>
      </c>
      <c r="G200" s="2">
        <v>8.3000000000000007</v>
      </c>
      <c r="H200" s="2">
        <v>1020.9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57.5</v>
      </c>
      <c r="O200">
        <v>784.2</v>
      </c>
      <c r="P200">
        <v>0.3</v>
      </c>
      <c r="Q200">
        <v>0.5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0.4</v>
      </c>
      <c r="C201" s="2">
        <v>89</v>
      </c>
      <c r="D201" s="2">
        <v>-1.2</v>
      </c>
      <c r="E201" s="2">
        <v>-2.2000000000000002</v>
      </c>
      <c r="F201" s="2">
        <v>7.6</v>
      </c>
      <c r="G201" s="2">
        <v>13</v>
      </c>
      <c r="H201" s="2">
        <v>1020.9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57.5</v>
      </c>
      <c r="O201">
        <v>784.2</v>
      </c>
      <c r="P201">
        <v>0.3</v>
      </c>
      <c r="Q201">
        <v>0.5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0.4</v>
      </c>
      <c r="C202" s="2">
        <v>89</v>
      </c>
      <c r="D202" s="2">
        <v>-1.2</v>
      </c>
      <c r="E202" s="2">
        <v>-2.5</v>
      </c>
      <c r="F202" s="2">
        <v>9</v>
      </c>
      <c r="G202" s="2">
        <v>11.9</v>
      </c>
      <c r="H202" s="2">
        <v>1021.1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57.5</v>
      </c>
      <c r="O202">
        <v>784.2</v>
      </c>
      <c r="P202">
        <v>0.3</v>
      </c>
      <c r="Q202">
        <v>0.5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0.4</v>
      </c>
      <c r="C203" s="2">
        <v>89</v>
      </c>
      <c r="D203" s="2">
        <v>-1.2</v>
      </c>
      <c r="E203" s="2">
        <v>-2.5</v>
      </c>
      <c r="F203" s="2">
        <v>9</v>
      </c>
      <c r="G203" s="2">
        <v>13.7</v>
      </c>
      <c r="H203" s="2">
        <v>1021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57.5</v>
      </c>
      <c r="O203">
        <v>784.2</v>
      </c>
      <c r="P203">
        <v>0.3</v>
      </c>
      <c r="Q203">
        <v>0.5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0.4</v>
      </c>
      <c r="C204" s="2">
        <v>89</v>
      </c>
      <c r="D204" s="2">
        <v>-1.2</v>
      </c>
      <c r="E204" s="2">
        <v>-3.2</v>
      </c>
      <c r="F204" s="2">
        <v>11.5</v>
      </c>
      <c r="G204" s="2">
        <v>13.7</v>
      </c>
      <c r="H204" s="2">
        <v>1020.8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57.5</v>
      </c>
      <c r="O204">
        <v>784.2</v>
      </c>
      <c r="P204">
        <v>0.3</v>
      </c>
      <c r="Q204">
        <v>0.5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0.4</v>
      </c>
      <c r="C205" s="2">
        <v>89</v>
      </c>
      <c r="D205" s="2">
        <v>-1.2</v>
      </c>
      <c r="E205" s="2">
        <v>-2.7</v>
      </c>
      <c r="F205" s="2">
        <v>9.4</v>
      </c>
      <c r="G205" s="2">
        <v>11.5</v>
      </c>
      <c r="H205" s="2">
        <v>1021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57.5</v>
      </c>
      <c r="O205">
        <v>784.2</v>
      </c>
      <c r="P205">
        <v>0.3</v>
      </c>
      <c r="Q205">
        <v>0.5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0.4</v>
      </c>
      <c r="C206" s="2">
        <v>89</v>
      </c>
      <c r="D206" s="2">
        <v>-1.2</v>
      </c>
      <c r="E206" s="2">
        <v>-1.9</v>
      </c>
      <c r="F206" s="2">
        <v>6.8</v>
      </c>
      <c r="G206" s="2">
        <v>12.6</v>
      </c>
      <c r="H206" s="2">
        <v>1020.9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57.5</v>
      </c>
      <c r="O206">
        <v>784.2</v>
      </c>
      <c r="P206">
        <v>0.3</v>
      </c>
      <c r="Q206">
        <v>0.5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0.4</v>
      </c>
      <c r="C207" s="2">
        <v>89</v>
      </c>
      <c r="D207" s="2">
        <v>-1.2</v>
      </c>
      <c r="E207" s="2">
        <v>-2.5</v>
      </c>
      <c r="F207" s="2">
        <v>8.6</v>
      </c>
      <c r="G207" s="2">
        <v>11.5</v>
      </c>
      <c r="H207" s="2">
        <v>1021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57.5</v>
      </c>
      <c r="O207">
        <v>784.2</v>
      </c>
      <c r="P207">
        <v>0.4</v>
      </c>
      <c r="Q207">
        <v>0.5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0.4</v>
      </c>
      <c r="C208" s="2">
        <v>89</v>
      </c>
      <c r="D208" s="2">
        <v>-1.2</v>
      </c>
      <c r="E208" s="2">
        <v>-3.1</v>
      </c>
      <c r="F208" s="2">
        <v>10.8</v>
      </c>
      <c r="G208" s="2">
        <v>13</v>
      </c>
      <c r="H208" s="2">
        <v>1021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57.5</v>
      </c>
      <c r="O208">
        <v>784.2</v>
      </c>
      <c r="P208">
        <v>0.4</v>
      </c>
      <c r="Q208">
        <v>0.5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0.4</v>
      </c>
      <c r="C209" s="2">
        <v>89</v>
      </c>
      <c r="D209" s="2">
        <v>-1.2</v>
      </c>
      <c r="E209" s="2">
        <v>-1.6</v>
      </c>
      <c r="F209" s="2">
        <v>6.1</v>
      </c>
      <c r="G209" s="2">
        <v>9.4</v>
      </c>
      <c r="H209" s="2">
        <v>1021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57.5</v>
      </c>
      <c r="O209">
        <v>784.2</v>
      </c>
      <c r="P209">
        <v>0.4</v>
      </c>
      <c r="Q209">
        <v>0.5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0.4</v>
      </c>
      <c r="C210" s="2">
        <v>89</v>
      </c>
      <c r="D210" s="2">
        <v>-1.2</v>
      </c>
      <c r="E210" s="2">
        <v>-3.2</v>
      </c>
      <c r="F210" s="2">
        <v>11.5</v>
      </c>
      <c r="G210" s="2">
        <v>15.5</v>
      </c>
      <c r="H210" s="2">
        <v>1021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57.5</v>
      </c>
      <c r="O210">
        <v>784.2</v>
      </c>
      <c r="P210">
        <v>0.4</v>
      </c>
      <c r="Q210">
        <v>0.5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0.4</v>
      </c>
      <c r="C211" s="2">
        <v>89</v>
      </c>
      <c r="D211" s="2">
        <v>-1.2</v>
      </c>
      <c r="E211" s="2">
        <v>-2.2000000000000002</v>
      </c>
      <c r="F211" s="2">
        <v>7.6</v>
      </c>
      <c r="G211" s="2">
        <v>11.2</v>
      </c>
      <c r="H211" s="2">
        <v>1021.1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57.5</v>
      </c>
      <c r="O211">
        <v>784.2</v>
      </c>
      <c r="P211">
        <v>0.4</v>
      </c>
      <c r="Q211">
        <v>0.6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0.4</v>
      </c>
      <c r="C212" s="2">
        <v>89</v>
      </c>
      <c r="D212" s="2">
        <v>-1.2</v>
      </c>
      <c r="E212" s="2">
        <v>-2.7</v>
      </c>
      <c r="F212" s="2">
        <v>9.6999999999999993</v>
      </c>
      <c r="G212" s="2">
        <v>10.1</v>
      </c>
      <c r="H212" s="2">
        <v>1021.2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57.5</v>
      </c>
      <c r="O212">
        <v>784.2</v>
      </c>
      <c r="P212">
        <v>0.4</v>
      </c>
      <c r="Q212">
        <v>0.6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0.4</v>
      </c>
      <c r="C213" s="2">
        <v>89</v>
      </c>
      <c r="D213" s="2">
        <v>-1.2</v>
      </c>
      <c r="E213" s="2">
        <v>-3.1</v>
      </c>
      <c r="F213" s="2">
        <v>10.8</v>
      </c>
      <c r="G213" s="2">
        <v>12.2</v>
      </c>
      <c r="H213" s="2">
        <v>1020.9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57.5</v>
      </c>
      <c r="O213">
        <v>784.2</v>
      </c>
      <c r="P213">
        <v>0.4</v>
      </c>
      <c r="Q213">
        <v>0.6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0.4</v>
      </c>
      <c r="C214" s="2">
        <v>89</v>
      </c>
      <c r="D214" s="2">
        <v>-1.2</v>
      </c>
      <c r="E214" s="2">
        <v>-3.2</v>
      </c>
      <c r="F214" s="2">
        <v>11.5</v>
      </c>
      <c r="G214" s="2">
        <v>19.399999999999999</v>
      </c>
      <c r="H214" s="2">
        <v>1020.8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57.5</v>
      </c>
      <c r="O214">
        <v>784.2</v>
      </c>
      <c r="P214">
        <v>0.4</v>
      </c>
      <c r="Q214">
        <v>0.6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0.4</v>
      </c>
      <c r="C215" s="2">
        <v>89</v>
      </c>
      <c r="D215" s="2">
        <v>-1.2</v>
      </c>
      <c r="E215" s="2">
        <v>-3.4</v>
      </c>
      <c r="F215" s="2">
        <v>12.2</v>
      </c>
      <c r="G215" s="2">
        <v>18.399999999999999</v>
      </c>
      <c r="H215" s="2">
        <v>1020.9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57.5</v>
      </c>
      <c r="O215">
        <v>784.2</v>
      </c>
      <c r="P215">
        <v>0.4</v>
      </c>
      <c r="Q215">
        <v>0.6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0.4</v>
      </c>
      <c r="C216" s="2">
        <v>89</v>
      </c>
      <c r="D216" s="2">
        <v>-1.2</v>
      </c>
      <c r="E216" s="2">
        <v>-1.5</v>
      </c>
      <c r="F216" s="2">
        <v>5.8</v>
      </c>
      <c r="G216" s="2">
        <v>8.3000000000000007</v>
      </c>
      <c r="H216" s="2">
        <v>1021.1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57.5</v>
      </c>
      <c r="O216">
        <v>784.2</v>
      </c>
      <c r="P216">
        <v>0.4</v>
      </c>
      <c r="Q216">
        <v>0.6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0.4</v>
      </c>
      <c r="C217" s="2">
        <v>89</v>
      </c>
      <c r="D217" s="2">
        <v>-1.2</v>
      </c>
      <c r="E217" s="2">
        <v>-3.4</v>
      </c>
      <c r="F217" s="2">
        <v>12.2</v>
      </c>
      <c r="G217" s="2">
        <v>18.7</v>
      </c>
      <c r="H217" s="2">
        <v>1021.1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57.5</v>
      </c>
      <c r="O217">
        <v>784.2</v>
      </c>
      <c r="P217">
        <v>0.4</v>
      </c>
      <c r="Q217">
        <v>0.6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0.4</v>
      </c>
      <c r="C218" s="2">
        <v>89</v>
      </c>
      <c r="D218" s="2">
        <v>-1.2</v>
      </c>
      <c r="E218" s="2">
        <v>-2.7</v>
      </c>
      <c r="F218" s="2">
        <v>9.4</v>
      </c>
      <c r="G218" s="2">
        <v>10.8</v>
      </c>
      <c r="H218" s="2">
        <v>1020.9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57.5</v>
      </c>
      <c r="O218">
        <v>784.2</v>
      </c>
      <c r="P218">
        <v>0.5</v>
      </c>
      <c r="Q218">
        <v>0.6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0.4</v>
      </c>
      <c r="C219" s="2">
        <v>89</v>
      </c>
      <c r="D219" s="2">
        <v>-1.2</v>
      </c>
      <c r="E219" s="2">
        <v>-2.7</v>
      </c>
      <c r="F219" s="2">
        <v>9.4</v>
      </c>
      <c r="G219" s="2">
        <v>14.4</v>
      </c>
      <c r="H219" s="2">
        <v>1021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57.5</v>
      </c>
      <c r="O219">
        <v>784.2</v>
      </c>
      <c r="P219">
        <v>0.4</v>
      </c>
      <c r="Q219">
        <v>0.6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0.4</v>
      </c>
      <c r="C220" s="2">
        <v>89</v>
      </c>
      <c r="D220" s="2">
        <v>-1.2</v>
      </c>
      <c r="E220" s="2">
        <v>-2</v>
      </c>
      <c r="F220" s="2">
        <v>7.2</v>
      </c>
      <c r="G220" s="2">
        <v>9.6999999999999993</v>
      </c>
      <c r="H220" s="2">
        <v>1021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57.5</v>
      </c>
      <c r="O220">
        <v>784.2</v>
      </c>
      <c r="P220">
        <v>0.4</v>
      </c>
      <c r="Q220">
        <v>0.6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0.4</v>
      </c>
      <c r="C221" s="2">
        <v>89</v>
      </c>
      <c r="D221" s="2">
        <v>-1.2</v>
      </c>
      <c r="E221" s="2">
        <v>-2</v>
      </c>
      <c r="F221" s="2">
        <v>7.2</v>
      </c>
      <c r="G221" s="2">
        <v>7.9</v>
      </c>
      <c r="H221" s="2">
        <v>1020.9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57.5</v>
      </c>
      <c r="O221">
        <v>784.2</v>
      </c>
      <c r="P221">
        <v>0.5</v>
      </c>
      <c r="Q221">
        <v>0.6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0.4</v>
      </c>
      <c r="C222" s="2">
        <v>89</v>
      </c>
      <c r="D222" s="2">
        <v>-1.2</v>
      </c>
      <c r="E222" s="2">
        <v>-2.2000000000000002</v>
      </c>
      <c r="F222" s="2">
        <v>7.6</v>
      </c>
      <c r="G222" s="2">
        <v>11.5</v>
      </c>
      <c r="H222" s="2">
        <v>1021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57.5</v>
      </c>
      <c r="O222">
        <v>784.2</v>
      </c>
      <c r="P222">
        <v>0.4</v>
      </c>
      <c r="Q222">
        <v>0.6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0.4</v>
      </c>
      <c r="C223" s="2">
        <v>89</v>
      </c>
      <c r="D223" s="2">
        <v>-1.2</v>
      </c>
      <c r="E223" s="2">
        <v>-2.2999999999999998</v>
      </c>
      <c r="F223" s="2">
        <v>7.9</v>
      </c>
      <c r="G223" s="2">
        <v>10.4</v>
      </c>
      <c r="H223" s="2">
        <v>1021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57.5</v>
      </c>
      <c r="O223">
        <v>784.2</v>
      </c>
      <c r="P223">
        <v>0.5</v>
      </c>
      <c r="Q223">
        <v>0.6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0.4</v>
      </c>
      <c r="C224" s="2">
        <v>89</v>
      </c>
      <c r="D224" s="2">
        <v>-1.2</v>
      </c>
      <c r="E224" s="2">
        <v>-3.1</v>
      </c>
      <c r="F224" s="2">
        <v>11.2</v>
      </c>
      <c r="G224" s="2">
        <v>19.399999999999999</v>
      </c>
      <c r="H224" s="2">
        <v>1021.2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57.5</v>
      </c>
      <c r="O224">
        <v>784.2</v>
      </c>
      <c r="P224">
        <v>0.4</v>
      </c>
      <c r="Q224">
        <v>0.6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0.4</v>
      </c>
      <c r="C225" s="2">
        <v>89</v>
      </c>
      <c r="D225" s="2">
        <v>-1.2</v>
      </c>
      <c r="E225" s="2">
        <v>-2.7</v>
      </c>
      <c r="F225" s="2">
        <v>9.6999999999999993</v>
      </c>
      <c r="G225" s="2">
        <v>12.2</v>
      </c>
      <c r="H225" s="2">
        <v>1020.9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57.5</v>
      </c>
      <c r="O225">
        <v>784.2</v>
      </c>
      <c r="P225">
        <v>0.4</v>
      </c>
      <c r="Q225">
        <v>0.6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0.4</v>
      </c>
      <c r="C226" s="2">
        <v>89</v>
      </c>
      <c r="D226" s="2">
        <v>-1.2</v>
      </c>
      <c r="E226" s="2">
        <v>0.4</v>
      </c>
      <c r="F226" s="2">
        <v>4.7</v>
      </c>
      <c r="G226" s="2">
        <v>9.6999999999999993</v>
      </c>
      <c r="H226" s="2">
        <v>1020.9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57.5</v>
      </c>
      <c r="O226">
        <v>784.2</v>
      </c>
      <c r="P226">
        <v>0.5</v>
      </c>
      <c r="Q226">
        <v>0.6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0.4</v>
      </c>
      <c r="C227" s="2">
        <v>89</v>
      </c>
      <c r="D227" s="2">
        <v>-1.2</v>
      </c>
      <c r="E227" s="2">
        <v>-1.1000000000000001</v>
      </c>
      <c r="F227" s="2">
        <v>5</v>
      </c>
      <c r="G227" s="2">
        <v>7.9</v>
      </c>
      <c r="H227" s="2">
        <v>1020.8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57.5</v>
      </c>
      <c r="O227">
        <v>784.2</v>
      </c>
      <c r="P227">
        <v>0.5</v>
      </c>
      <c r="Q227">
        <v>0.6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0.4</v>
      </c>
      <c r="C228" s="2">
        <v>89</v>
      </c>
      <c r="D228" s="2">
        <v>-1.2</v>
      </c>
      <c r="E228" s="2">
        <v>-2</v>
      </c>
      <c r="F228" s="2">
        <v>7.2</v>
      </c>
      <c r="G228" s="2">
        <v>11.5</v>
      </c>
      <c r="H228" s="2">
        <v>1020.9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57.5</v>
      </c>
      <c r="O228">
        <v>784.2</v>
      </c>
      <c r="P228">
        <v>0.5</v>
      </c>
      <c r="Q228">
        <v>0.6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0.4</v>
      </c>
      <c r="C229" s="2">
        <v>89</v>
      </c>
      <c r="D229" s="2">
        <v>-1.2</v>
      </c>
      <c r="E229" s="2">
        <v>-3.6</v>
      </c>
      <c r="F229" s="2">
        <v>13.3</v>
      </c>
      <c r="G229" s="2">
        <v>14</v>
      </c>
      <c r="H229" s="2">
        <v>1021.1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57.5</v>
      </c>
      <c r="O229">
        <v>784.2</v>
      </c>
      <c r="P229">
        <v>0.5</v>
      </c>
      <c r="Q229">
        <v>0.6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0.4</v>
      </c>
      <c r="C230" s="2">
        <v>89</v>
      </c>
      <c r="D230" s="2">
        <v>-1.2</v>
      </c>
      <c r="E230" s="2">
        <v>-1.3</v>
      </c>
      <c r="F230" s="2">
        <v>5.4</v>
      </c>
      <c r="G230" s="2">
        <v>6.8</v>
      </c>
      <c r="H230" s="2">
        <v>1020.9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57.5</v>
      </c>
      <c r="O230">
        <v>784.2</v>
      </c>
      <c r="P230">
        <v>0.5</v>
      </c>
      <c r="Q230">
        <v>0.6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0.4</v>
      </c>
      <c r="C231" s="2">
        <v>89</v>
      </c>
      <c r="D231" s="2">
        <v>-1.2</v>
      </c>
      <c r="E231" s="2">
        <v>-2.8</v>
      </c>
      <c r="F231" s="2">
        <v>10.1</v>
      </c>
      <c r="G231" s="2">
        <v>10.1</v>
      </c>
      <c r="H231" s="2">
        <v>1020.9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57.5</v>
      </c>
      <c r="O231">
        <v>784.2</v>
      </c>
      <c r="P231">
        <v>0.5</v>
      </c>
      <c r="Q231">
        <v>0.6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0.4</v>
      </c>
      <c r="C232" s="2">
        <v>90</v>
      </c>
      <c r="D232" s="2">
        <v>-1</v>
      </c>
      <c r="E232" s="2">
        <v>-1.3</v>
      </c>
      <c r="F232" s="2">
        <v>5.4</v>
      </c>
      <c r="G232" s="2">
        <v>8.6</v>
      </c>
      <c r="H232" s="2">
        <v>1020.8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57.5</v>
      </c>
      <c r="O232">
        <v>784.2</v>
      </c>
      <c r="P232">
        <v>0.5</v>
      </c>
      <c r="Q232">
        <v>0.6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0.4</v>
      </c>
      <c r="C233" s="2">
        <v>90</v>
      </c>
      <c r="D233" s="2">
        <v>-1</v>
      </c>
      <c r="E233" s="2">
        <v>-2</v>
      </c>
      <c r="F233" s="2">
        <v>7.2</v>
      </c>
      <c r="G233" s="2">
        <v>8.3000000000000007</v>
      </c>
      <c r="H233" s="2">
        <v>1020.8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57.5</v>
      </c>
      <c r="O233">
        <v>784.2</v>
      </c>
      <c r="P233">
        <v>0.5</v>
      </c>
      <c r="Q233">
        <v>0.6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0.4</v>
      </c>
      <c r="C234" s="2">
        <v>90</v>
      </c>
      <c r="D234" s="2">
        <v>-1</v>
      </c>
      <c r="E234" s="2">
        <v>0.4</v>
      </c>
      <c r="F234" s="2">
        <v>4.3</v>
      </c>
      <c r="G234" s="2">
        <v>4.7</v>
      </c>
      <c r="H234" s="2">
        <v>1020.9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57.5</v>
      </c>
      <c r="O234">
        <v>784.2</v>
      </c>
      <c r="P234">
        <v>0.5</v>
      </c>
      <c r="Q234">
        <v>0.7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0.4</v>
      </c>
      <c r="C235" s="2">
        <v>90</v>
      </c>
      <c r="D235" s="2">
        <v>-1</v>
      </c>
      <c r="E235" s="2">
        <v>-1.9</v>
      </c>
      <c r="F235" s="2">
        <v>6.8</v>
      </c>
      <c r="G235" s="2">
        <v>10.8</v>
      </c>
      <c r="H235" s="2">
        <v>1020.8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57.5</v>
      </c>
      <c r="O235">
        <v>784.2</v>
      </c>
      <c r="P235">
        <v>0.5</v>
      </c>
      <c r="Q235">
        <v>0.6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0.4</v>
      </c>
      <c r="C236" s="2">
        <v>90</v>
      </c>
      <c r="D236" s="2">
        <v>-1</v>
      </c>
      <c r="E236" s="2">
        <v>-1.1000000000000001</v>
      </c>
      <c r="F236" s="2">
        <v>5</v>
      </c>
      <c r="G236" s="2">
        <v>7.2</v>
      </c>
      <c r="H236" s="2">
        <v>1020.8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57.5</v>
      </c>
      <c r="O236">
        <v>784.2</v>
      </c>
      <c r="P236">
        <v>0.5</v>
      </c>
      <c r="Q236">
        <v>0.7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0.4</v>
      </c>
      <c r="C237" s="2">
        <v>90</v>
      </c>
      <c r="D237" s="2">
        <v>-1</v>
      </c>
      <c r="E237" s="2">
        <v>0.4</v>
      </c>
      <c r="F237" s="2">
        <v>4</v>
      </c>
      <c r="G237" s="2">
        <v>8.3000000000000007</v>
      </c>
      <c r="H237" s="2">
        <v>1020.8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57.5</v>
      </c>
      <c r="O237">
        <v>784.2</v>
      </c>
      <c r="P237">
        <v>0.5</v>
      </c>
      <c r="Q237">
        <v>0.6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0.4</v>
      </c>
      <c r="C238" s="2">
        <v>90</v>
      </c>
      <c r="D238" s="2">
        <v>-1</v>
      </c>
      <c r="E238" s="2">
        <v>-1.9</v>
      </c>
      <c r="F238" s="2">
        <v>6.8</v>
      </c>
      <c r="G238" s="2">
        <v>7.2</v>
      </c>
      <c r="H238" s="2">
        <v>1020.7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57.5</v>
      </c>
      <c r="O238">
        <v>784.2</v>
      </c>
      <c r="P238">
        <v>0.5</v>
      </c>
      <c r="Q238">
        <v>0.6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0.4</v>
      </c>
      <c r="C239" s="2">
        <v>90</v>
      </c>
      <c r="D239" s="2">
        <v>-1</v>
      </c>
      <c r="E239" s="2">
        <v>-3.5</v>
      </c>
      <c r="F239" s="2">
        <v>12.6</v>
      </c>
      <c r="G239" s="2">
        <v>15.5</v>
      </c>
      <c r="H239" s="2">
        <v>1020.7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57.5</v>
      </c>
      <c r="O239">
        <v>784.2</v>
      </c>
      <c r="P239">
        <v>0.5</v>
      </c>
      <c r="Q239">
        <v>0.6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0.4</v>
      </c>
      <c r="C240" s="2">
        <v>90</v>
      </c>
      <c r="D240" s="2">
        <v>-1</v>
      </c>
      <c r="E240" s="2">
        <v>-3.6</v>
      </c>
      <c r="F240" s="2">
        <v>13.3</v>
      </c>
      <c r="G240" s="2">
        <v>13.7</v>
      </c>
      <c r="H240" s="2">
        <v>1020.8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57.5</v>
      </c>
      <c r="O240">
        <v>784.2</v>
      </c>
      <c r="P240">
        <v>0.5</v>
      </c>
      <c r="Q240">
        <v>0.6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0.4</v>
      </c>
      <c r="C241" s="2">
        <v>90</v>
      </c>
      <c r="D241" s="2">
        <v>-1</v>
      </c>
      <c r="E241" s="2">
        <v>-1.6</v>
      </c>
      <c r="F241" s="2">
        <v>6.1</v>
      </c>
      <c r="G241" s="2">
        <v>8.3000000000000007</v>
      </c>
      <c r="H241" s="2">
        <v>1020.9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57.5</v>
      </c>
      <c r="O241">
        <v>784.2</v>
      </c>
      <c r="P241">
        <v>0.5</v>
      </c>
      <c r="Q241">
        <v>0.6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0.4</v>
      </c>
      <c r="C242" s="2">
        <v>90</v>
      </c>
      <c r="D242" s="2">
        <v>-1</v>
      </c>
      <c r="E242" s="2">
        <v>0.4</v>
      </c>
      <c r="F242" s="2">
        <v>0</v>
      </c>
      <c r="G242" s="2">
        <v>5</v>
      </c>
      <c r="H242" s="2">
        <v>1020.7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57.5</v>
      </c>
      <c r="O242">
        <v>784.2</v>
      </c>
      <c r="P242">
        <v>0.5</v>
      </c>
      <c r="Q242">
        <v>0.6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0.4</v>
      </c>
      <c r="C243" s="2">
        <v>90</v>
      </c>
      <c r="D243" s="2">
        <v>-1</v>
      </c>
      <c r="E243" s="2">
        <v>-2.5</v>
      </c>
      <c r="F243" s="2">
        <v>8.6</v>
      </c>
      <c r="G243" s="2">
        <v>9</v>
      </c>
      <c r="H243" s="2">
        <v>1020.8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57.5</v>
      </c>
      <c r="O243">
        <v>784.2</v>
      </c>
      <c r="P243">
        <v>0.5</v>
      </c>
      <c r="Q243">
        <v>0.6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0.4</v>
      </c>
      <c r="C244" s="2">
        <v>90</v>
      </c>
      <c r="D244" s="2">
        <v>-1</v>
      </c>
      <c r="E244" s="2">
        <v>-2</v>
      </c>
      <c r="F244" s="2">
        <v>7.2</v>
      </c>
      <c r="G244" s="2">
        <v>9.4</v>
      </c>
      <c r="H244" s="2">
        <v>1020.8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57.5</v>
      </c>
      <c r="O244">
        <v>784.2</v>
      </c>
      <c r="P244">
        <v>0.5</v>
      </c>
      <c r="Q244">
        <v>0.6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0.4</v>
      </c>
      <c r="C245" s="2">
        <v>90</v>
      </c>
      <c r="D245" s="2">
        <v>-1</v>
      </c>
      <c r="E245" s="2">
        <v>-1.6</v>
      </c>
      <c r="F245" s="2">
        <v>6.1</v>
      </c>
      <c r="G245" s="2">
        <v>10.1</v>
      </c>
      <c r="H245" s="2">
        <v>1020.8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57.5</v>
      </c>
      <c r="O245">
        <v>784.2</v>
      </c>
      <c r="P245">
        <v>0.5</v>
      </c>
      <c r="Q245">
        <v>0.6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0.4</v>
      </c>
      <c r="C246" s="2">
        <v>90</v>
      </c>
      <c r="D246" s="2">
        <v>-1</v>
      </c>
      <c r="E246" s="2">
        <v>-2.2999999999999998</v>
      </c>
      <c r="F246" s="2">
        <v>8.3000000000000007</v>
      </c>
      <c r="G246" s="2">
        <v>13</v>
      </c>
      <c r="H246" s="2">
        <v>1020.5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57.5</v>
      </c>
      <c r="O246">
        <v>784.2</v>
      </c>
      <c r="P246">
        <v>0.5</v>
      </c>
      <c r="Q246">
        <v>0.6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0.4</v>
      </c>
      <c r="C247" s="2">
        <v>90</v>
      </c>
      <c r="D247" s="2">
        <v>-1</v>
      </c>
      <c r="E247" s="2">
        <v>-1.9</v>
      </c>
      <c r="F247" s="2">
        <v>6.8</v>
      </c>
      <c r="G247" s="2">
        <v>9.4</v>
      </c>
      <c r="H247" s="2">
        <v>1020.7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57.5</v>
      </c>
      <c r="O247">
        <v>784.2</v>
      </c>
      <c r="P247">
        <v>0.5</v>
      </c>
      <c r="Q247">
        <v>0.6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0.4</v>
      </c>
      <c r="C248" s="2">
        <v>90</v>
      </c>
      <c r="D248" s="2">
        <v>-1</v>
      </c>
      <c r="E248" s="2">
        <v>0.4</v>
      </c>
      <c r="F248" s="2">
        <v>4.7</v>
      </c>
      <c r="G248" s="2">
        <v>8.3000000000000007</v>
      </c>
      <c r="H248" s="2">
        <v>1020.8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57.5</v>
      </c>
      <c r="O248">
        <v>784.2</v>
      </c>
      <c r="P248">
        <v>0.5</v>
      </c>
      <c r="Q248">
        <v>0.7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0.4</v>
      </c>
      <c r="C249" s="2">
        <v>90</v>
      </c>
      <c r="D249" s="2">
        <v>-1</v>
      </c>
      <c r="E249" s="2">
        <v>-2.7</v>
      </c>
      <c r="F249" s="2">
        <v>9.4</v>
      </c>
      <c r="G249" s="2">
        <v>11.2</v>
      </c>
      <c r="H249" s="2">
        <v>1020.8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57.5</v>
      </c>
      <c r="O249">
        <v>784.2</v>
      </c>
      <c r="P249">
        <v>0.5</v>
      </c>
      <c r="Q249">
        <v>0.6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0.4</v>
      </c>
      <c r="C250" s="2">
        <v>90</v>
      </c>
      <c r="D250" s="2">
        <v>-1</v>
      </c>
      <c r="E250" s="2">
        <v>-2.2000000000000002</v>
      </c>
      <c r="F250" s="2">
        <v>7.6</v>
      </c>
      <c r="G250" s="2">
        <v>8.6</v>
      </c>
      <c r="H250" s="2">
        <v>1020.7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57.5</v>
      </c>
      <c r="O250">
        <v>784.2</v>
      </c>
      <c r="P250">
        <v>0.5</v>
      </c>
      <c r="Q250">
        <v>0.6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0.4</v>
      </c>
      <c r="C251" s="2">
        <v>90</v>
      </c>
      <c r="D251" s="2">
        <v>-1</v>
      </c>
      <c r="E251" s="2">
        <v>-2.5</v>
      </c>
      <c r="F251" s="2">
        <v>9</v>
      </c>
      <c r="G251" s="2">
        <v>10.1</v>
      </c>
      <c r="H251" s="2">
        <v>1020.6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57.5</v>
      </c>
      <c r="O251">
        <v>784.2</v>
      </c>
      <c r="P251">
        <v>0.5</v>
      </c>
      <c r="Q251">
        <v>0.7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0.4</v>
      </c>
      <c r="C252" s="2">
        <v>90</v>
      </c>
      <c r="D252" s="2">
        <v>-1</v>
      </c>
      <c r="E252" s="2">
        <v>-3</v>
      </c>
      <c r="F252" s="2">
        <v>10.4</v>
      </c>
      <c r="G252" s="2">
        <v>13.3</v>
      </c>
      <c r="H252" s="2">
        <v>1020.6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57.5</v>
      </c>
      <c r="O252">
        <v>784.2</v>
      </c>
      <c r="P252">
        <v>0.5</v>
      </c>
      <c r="Q252">
        <v>0.7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0.4</v>
      </c>
      <c r="C253" s="2">
        <v>90</v>
      </c>
      <c r="D253" s="2">
        <v>-1</v>
      </c>
      <c r="E253" s="2">
        <v>-2</v>
      </c>
      <c r="F253" s="2">
        <v>7.2</v>
      </c>
      <c r="G253" s="2">
        <v>9</v>
      </c>
      <c r="H253" s="2">
        <v>1020.8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57.5</v>
      </c>
      <c r="O253">
        <v>784.2</v>
      </c>
      <c r="P253">
        <v>0.5</v>
      </c>
      <c r="Q253">
        <v>0.6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0.4</v>
      </c>
      <c r="C254" s="2">
        <v>90</v>
      </c>
      <c r="D254" s="2">
        <v>-1</v>
      </c>
      <c r="E254" s="2">
        <v>-1.1000000000000001</v>
      </c>
      <c r="F254" s="2">
        <v>5</v>
      </c>
      <c r="G254" s="2">
        <v>6.5</v>
      </c>
      <c r="H254" s="2">
        <v>1020.5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57.5</v>
      </c>
      <c r="O254">
        <v>784.2</v>
      </c>
      <c r="P254">
        <v>0.5</v>
      </c>
      <c r="Q254">
        <v>0.7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0.4</v>
      </c>
      <c r="C255" s="2">
        <v>90</v>
      </c>
      <c r="D255" s="2">
        <v>-1</v>
      </c>
      <c r="E255" s="2">
        <v>-2.7</v>
      </c>
      <c r="F255" s="2">
        <v>9.4</v>
      </c>
      <c r="G255" s="2">
        <v>13.7</v>
      </c>
      <c r="H255" s="2">
        <v>1020.6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57.5</v>
      </c>
      <c r="O255">
        <v>784.2</v>
      </c>
      <c r="P255">
        <v>0.5</v>
      </c>
      <c r="Q255">
        <v>0.7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0.3</v>
      </c>
      <c r="C256" s="2">
        <v>90</v>
      </c>
      <c r="D256" s="2">
        <v>-1.1000000000000001</v>
      </c>
      <c r="E256" s="2">
        <v>-4.7</v>
      </c>
      <c r="F256" s="2">
        <v>18.7</v>
      </c>
      <c r="G256" s="2">
        <v>28.4</v>
      </c>
      <c r="H256" s="2">
        <v>1020.5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57.5</v>
      </c>
      <c r="O256">
        <v>784.2</v>
      </c>
      <c r="P256">
        <v>0.5</v>
      </c>
      <c r="Q256">
        <v>0.7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0.3</v>
      </c>
      <c r="C257" s="2">
        <v>90</v>
      </c>
      <c r="D257" s="2">
        <v>-1.1000000000000001</v>
      </c>
      <c r="E257" s="2">
        <v>-1.9</v>
      </c>
      <c r="F257" s="2">
        <v>6.5</v>
      </c>
      <c r="G257" s="2">
        <v>11.9</v>
      </c>
      <c r="H257" s="2">
        <v>1020.5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57.5</v>
      </c>
      <c r="O257">
        <v>784.2</v>
      </c>
      <c r="P257">
        <v>0.5</v>
      </c>
      <c r="Q257">
        <v>0.7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0.3</v>
      </c>
      <c r="C258" s="2">
        <v>90</v>
      </c>
      <c r="D258" s="2">
        <v>-1.1000000000000001</v>
      </c>
      <c r="E258" s="2">
        <v>-2.4</v>
      </c>
      <c r="F258" s="2">
        <v>8.3000000000000007</v>
      </c>
      <c r="G258" s="2">
        <v>11.5</v>
      </c>
      <c r="H258" s="2">
        <v>1020.6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57.5</v>
      </c>
      <c r="O258">
        <v>784.2</v>
      </c>
      <c r="P258">
        <v>0.5</v>
      </c>
      <c r="Q258">
        <v>0.7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0.3</v>
      </c>
      <c r="C259" s="2">
        <v>90</v>
      </c>
      <c r="D259" s="2">
        <v>-1.1000000000000001</v>
      </c>
      <c r="E259" s="2">
        <v>-2.6</v>
      </c>
      <c r="F259" s="2">
        <v>9</v>
      </c>
      <c r="G259" s="2">
        <v>9.6999999999999993</v>
      </c>
      <c r="H259" s="2">
        <v>1020.6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57.5</v>
      </c>
      <c r="O259">
        <v>784.2</v>
      </c>
      <c r="P259">
        <v>0.5</v>
      </c>
      <c r="Q259">
        <v>0.6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0.3</v>
      </c>
      <c r="C260" s="2">
        <v>90</v>
      </c>
      <c r="D260" s="2">
        <v>-1.1000000000000001</v>
      </c>
      <c r="E260" s="2">
        <v>-3.4</v>
      </c>
      <c r="F260" s="2">
        <v>11.9</v>
      </c>
      <c r="G260" s="2">
        <v>14.8</v>
      </c>
      <c r="H260" s="2">
        <v>1020.5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57.5</v>
      </c>
      <c r="O260">
        <v>784.2</v>
      </c>
      <c r="P260">
        <v>0.5</v>
      </c>
      <c r="Q260">
        <v>0.7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0.3</v>
      </c>
      <c r="C261" s="2">
        <v>90</v>
      </c>
      <c r="D261" s="2">
        <v>-1.1000000000000001</v>
      </c>
      <c r="E261" s="2">
        <v>-1.9</v>
      </c>
      <c r="F261" s="2">
        <v>6.5</v>
      </c>
      <c r="G261" s="2">
        <v>11.9</v>
      </c>
      <c r="H261" s="2">
        <v>1020.6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57.5</v>
      </c>
      <c r="O261">
        <v>784.2</v>
      </c>
      <c r="P261">
        <v>0.5</v>
      </c>
      <c r="Q261">
        <v>0.6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0.3</v>
      </c>
      <c r="C262" s="2">
        <v>90</v>
      </c>
      <c r="D262" s="2">
        <v>-1.1000000000000001</v>
      </c>
      <c r="E262" s="2">
        <v>-3.6</v>
      </c>
      <c r="F262" s="2">
        <v>12.6</v>
      </c>
      <c r="G262" s="2">
        <v>14.4</v>
      </c>
      <c r="H262" s="2">
        <v>1020.7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57.5</v>
      </c>
      <c r="O262">
        <v>784.2</v>
      </c>
      <c r="P262">
        <v>0.5</v>
      </c>
      <c r="Q262">
        <v>0.6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0.3</v>
      </c>
      <c r="C263" s="2">
        <v>90</v>
      </c>
      <c r="D263" s="2">
        <v>-1.1000000000000001</v>
      </c>
      <c r="E263" s="2">
        <v>-3.1</v>
      </c>
      <c r="F263" s="2">
        <v>10.4</v>
      </c>
      <c r="G263" s="2">
        <v>11.5</v>
      </c>
      <c r="H263" s="2">
        <v>1020.7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57.5</v>
      </c>
      <c r="O263">
        <v>784.2</v>
      </c>
      <c r="P263">
        <v>0.5</v>
      </c>
      <c r="Q263">
        <v>0.7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0.3</v>
      </c>
      <c r="C264" s="2">
        <v>90</v>
      </c>
      <c r="D264" s="2">
        <v>-1.1000000000000001</v>
      </c>
      <c r="E264" s="2">
        <v>-2.8</v>
      </c>
      <c r="F264" s="2">
        <v>9.4</v>
      </c>
      <c r="G264" s="2">
        <v>10.8</v>
      </c>
      <c r="H264" s="2">
        <v>1020.6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57.5</v>
      </c>
      <c r="O264">
        <v>784.2</v>
      </c>
      <c r="P264">
        <v>0.5</v>
      </c>
      <c r="Q264">
        <v>0.7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0.3</v>
      </c>
      <c r="C265" s="2">
        <v>90</v>
      </c>
      <c r="D265" s="2">
        <v>-1.1000000000000001</v>
      </c>
      <c r="E265" s="2">
        <v>-2.1</v>
      </c>
      <c r="F265" s="2">
        <v>7.2</v>
      </c>
      <c r="G265" s="2">
        <v>10.4</v>
      </c>
      <c r="H265" s="2">
        <v>1020.6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57.5</v>
      </c>
      <c r="O265">
        <v>784.2</v>
      </c>
      <c r="P265">
        <v>0.5</v>
      </c>
      <c r="Q265">
        <v>0.7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0.3</v>
      </c>
      <c r="C266" s="2">
        <v>90</v>
      </c>
      <c r="D266" s="2">
        <v>-1.1000000000000001</v>
      </c>
      <c r="E266" s="2">
        <v>0.3</v>
      </c>
      <c r="F266" s="2">
        <v>4.7</v>
      </c>
      <c r="G266" s="2">
        <v>14</v>
      </c>
      <c r="H266" s="2">
        <v>1020.6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57.5</v>
      </c>
      <c r="O266">
        <v>784.2</v>
      </c>
      <c r="P266">
        <v>0.5</v>
      </c>
      <c r="Q266">
        <v>0.6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0.3</v>
      </c>
      <c r="C267" s="2">
        <v>90</v>
      </c>
      <c r="D267" s="2">
        <v>-1.1000000000000001</v>
      </c>
      <c r="E267" s="2">
        <v>-2.2999999999999998</v>
      </c>
      <c r="F267" s="2">
        <v>7.6</v>
      </c>
      <c r="G267" s="2">
        <v>10.4</v>
      </c>
      <c r="H267" s="2">
        <v>1020.6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57.5</v>
      </c>
      <c r="O267">
        <v>784.2</v>
      </c>
      <c r="P267">
        <v>0.5</v>
      </c>
      <c r="Q267">
        <v>0.6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0.3</v>
      </c>
      <c r="C268" s="2">
        <v>90</v>
      </c>
      <c r="D268" s="2">
        <v>-1.1000000000000001</v>
      </c>
      <c r="E268" s="2">
        <v>-2.8</v>
      </c>
      <c r="F268" s="2">
        <v>9.4</v>
      </c>
      <c r="G268" s="2">
        <v>10.1</v>
      </c>
      <c r="H268" s="2">
        <v>1020.6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57.5</v>
      </c>
      <c r="O268">
        <v>784.2</v>
      </c>
      <c r="P268">
        <v>0.5</v>
      </c>
      <c r="Q268">
        <v>0.7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0.3</v>
      </c>
      <c r="C269" s="2">
        <v>90</v>
      </c>
      <c r="D269" s="2">
        <v>-1.1000000000000001</v>
      </c>
      <c r="E269" s="2">
        <v>-1.4</v>
      </c>
      <c r="F269" s="2">
        <v>5.4</v>
      </c>
      <c r="G269" s="2">
        <v>5.4</v>
      </c>
      <c r="H269" s="2">
        <v>1020.4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57.5</v>
      </c>
      <c r="O269">
        <v>784.2</v>
      </c>
      <c r="P269">
        <v>0.5</v>
      </c>
      <c r="Q269">
        <v>0.7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0.3</v>
      </c>
      <c r="C270" s="2">
        <v>90</v>
      </c>
      <c r="D270" s="2">
        <v>-1.1000000000000001</v>
      </c>
      <c r="E270" s="2">
        <v>-1.6</v>
      </c>
      <c r="F270" s="2">
        <v>5.8</v>
      </c>
      <c r="G270" s="2">
        <v>7.9</v>
      </c>
      <c r="H270" s="2">
        <v>1020.6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57.5</v>
      </c>
      <c r="O270">
        <v>784.2</v>
      </c>
      <c r="P270">
        <v>0.5</v>
      </c>
      <c r="Q270">
        <v>0.7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0.3</v>
      </c>
      <c r="C271" s="2">
        <v>90</v>
      </c>
      <c r="D271" s="2">
        <v>-1.1000000000000001</v>
      </c>
      <c r="E271" s="2">
        <v>-1.3</v>
      </c>
      <c r="F271" s="2">
        <v>5</v>
      </c>
      <c r="G271" s="2">
        <v>7.2</v>
      </c>
      <c r="H271" s="2">
        <v>1020.5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57.5</v>
      </c>
      <c r="O271">
        <v>784.2</v>
      </c>
      <c r="P271">
        <v>0.5</v>
      </c>
      <c r="Q271">
        <v>0.6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0.3</v>
      </c>
      <c r="C272" s="2">
        <v>90</v>
      </c>
      <c r="D272" s="2">
        <v>-1.1000000000000001</v>
      </c>
      <c r="E272" s="2">
        <v>-2.8</v>
      </c>
      <c r="F272" s="2">
        <v>9.4</v>
      </c>
      <c r="G272" s="2">
        <v>13</v>
      </c>
      <c r="H272" s="2">
        <v>1020.5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57.5</v>
      </c>
      <c r="O272">
        <v>784.2</v>
      </c>
      <c r="P272">
        <v>0.5</v>
      </c>
      <c r="Q272">
        <v>0.7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0.3</v>
      </c>
      <c r="C273" s="2">
        <v>90</v>
      </c>
      <c r="D273" s="2">
        <v>-1.1000000000000001</v>
      </c>
      <c r="E273" s="2">
        <v>-2.1</v>
      </c>
      <c r="F273" s="2">
        <v>7.2</v>
      </c>
      <c r="G273" s="2">
        <v>11.2</v>
      </c>
      <c r="H273" s="2">
        <v>1020.7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57.5</v>
      </c>
      <c r="O273">
        <v>784.2</v>
      </c>
      <c r="P273">
        <v>0.5</v>
      </c>
      <c r="Q273">
        <v>0.7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0.3</v>
      </c>
      <c r="C274" s="2">
        <v>90</v>
      </c>
      <c r="D274" s="2">
        <v>-1.1000000000000001</v>
      </c>
      <c r="E274" s="2">
        <v>-3.3</v>
      </c>
      <c r="F274" s="2">
        <v>11.5</v>
      </c>
      <c r="G274" s="2">
        <v>16.899999999999999</v>
      </c>
      <c r="H274" s="2">
        <v>1020.4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57.5</v>
      </c>
      <c r="O274">
        <v>784.2</v>
      </c>
      <c r="P274">
        <v>0.5</v>
      </c>
      <c r="Q274">
        <v>0.7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0.3</v>
      </c>
      <c r="C275" s="2">
        <v>90</v>
      </c>
      <c r="D275" s="2">
        <v>-1.1000000000000001</v>
      </c>
      <c r="E275" s="2">
        <v>-2.6</v>
      </c>
      <c r="F275" s="2">
        <v>8.6</v>
      </c>
      <c r="G275" s="2">
        <v>10.1</v>
      </c>
      <c r="H275" s="2">
        <v>1020.5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57.5</v>
      </c>
      <c r="O275">
        <v>784.2</v>
      </c>
      <c r="P275">
        <v>0.5</v>
      </c>
      <c r="Q275">
        <v>0.6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0.3</v>
      </c>
      <c r="C276" s="2">
        <v>90</v>
      </c>
      <c r="D276" s="2">
        <v>-1.1000000000000001</v>
      </c>
      <c r="E276" s="2">
        <v>-2.4</v>
      </c>
      <c r="F276" s="2">
        <v>7.9</v>
      </c>
      <c r="G276" s="2">
        <v>10.1</v>
      </c>
      <c r="H276" s="2">
        <v>1020.6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57.5</v>
      </c>
      <c r="O276">
        <v>784.2</v>
      </c>
      <c r="P276">
        <v>0.5</v>
      </c>
      <c r="Q276">
        <v>0.6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0.3</v>
      </c>
      <c r="C277" s="2">
        <v>90</v>
      </c>
      <c r="D277" s="2">
        <v>-1.1000000000000001</v>
      </c>
      <c r="E277" s="2">
        <v>-1.3</v>
      </c>
      <c r="F277" s="2">
        <v>5</v>
      </c>
      <c r="G277" s="2">
        <v>8.6</v>
      </c>
      <c r="H277" s="2">
        <v>1020.5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57.5</v>
      </c>
      <c r="O277">
        <v>784.2</v>
      </c>
      <c r="P277">
        <v>0.5</v>
      </c>
      <c r="Q277">
        <v>0.6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0.4</v>
      </c>
      <c r="C278" s="2">
        <v>90</v>
      </c>
      <c r="D278" s="2">
        <v>-1</v>
      </c>
      <c r="E278" s="2">
        <v>-2.2000000000000002</v>
      </c>
      <c r="F278" s="2">
        <v>7.6</v>
      </c>
      <c r="G278" s="2">
        <v>10.1</v>
      </c>
      <c r="H278" s="2">
        <v>1020.7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57.5</v>
      </c>
      <c r="O278">
        <v>784.2</v>
      </c>
      <c r="P278">
        <v>0.5</v>
      </c>
      <c r="Q278">
        <v>0.6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0.4</v>
      </c>
      <c r="C279" s="2">
        <v>90</v>
      </c>
      <c r="D279" s="2">
        <v>-1</v>
      </c>
      <c r="E279" s="2">
        <v>-1.8</v>
      </c>
      <c r="F279" s="2">
        <v>6.5</v>
      </c>
      <c r="G279" s="2">
        <v>8.3000000000000007</v>
      </c>
      <c r="H279" s="2">
        <v>1020.8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57.5</v>
      </c>
      <c r="O279">
        <v>784.2</v>
      </c>
      <c r="P279">
        <v>0.5</v>
      </c>
      <c r="Q279">
        <v>0.7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0.3</v>
      </c>
      <c r="C280" s="2">
        <v>90</v>
      </c>
      <c r="D280" s="2">
        <v>-1.1000000000000001</v>
      </c>
      <c r="E280" s="2">
        <v>-2.8</v>
      </c>
      <c r="F280" s="2">
        <v>9.4</v>
      </c>
      <c r="G280" s="2">
        <v>10.8</v>
      </c>
      <c r="H280" s="2">
        <v>1020.5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57.5</v>
      </c>
      <c r="O280">
        <v>784.2</v>
      </c>
      <c r="P280">
        <v>0.5</v>
      </c>
      <c r="Q280">
        <v>0.7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0.4</v>
      </c>
      <c r="C281" s="2">
        <v>90</v>
      </c>
      <c r="D281" s="2">
        <v>-1</v>
      </c>
      <c r="E281" s="2">
        <v>-1.1000000000000001</v>
      </c>
      <c r="F281" s="2">
        <v>5</v>
      </c>
      <c r="G281" s="2">
        <v>11.2</v>
      </c>
      <c r="H281" s="2">
        <v>1020.6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57.5</v>
      </c>
      <c r="O281">
        <v>784.2</v>
      </c>
      <c r="P281">
        <v>0.5</v>
      </c>
      <c r="Q281">
        <v>0.6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0.3</v>
      </c>
      <c r="C282" s="2">
        <v>90</v>
      </c>
      <c r="D282" s="2">
        <v>-1.1000000000000001</v>
      </c>
      <c r="E282" s="2">
        <v>-2.6</v>
      </c>
      <c r="F282" s="2">
        <v>9</v>
      </c>
      <c r="G282" s="2">
        <v>13.3</v>
      </c>
      <c r="H282" s="2">
        <v>1020.6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57.5</v>
      </c>
      <c r="O282">
        <v>784.2</v>
      </c>
      <c r="P282">
        <v>0.5</v>
      </c>
      <c r="Q282">
        <v>0.6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0.3</v>
      </c>
      <c r="C283" s="2">
        <v>90</v>
      </c>
      <c r="D283" s="2">
        <v>-1.1000000000000001</v>
      </c>
      <c r="E283" s="2">
        <v>-2.8</v>
      </c>
      <c r="F283" s="2">
        <v>9.4</v>
      </c>
      <c r="G283" s="2">
        <v>10.8</v>
      </c>
      <c r="H283" s="2">
        <v>1020.8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57.5</v>
      </c>
      <c r="O283">
        <v>784.2</v>
      </c>
      <c r="P283">
        <v>0.5</v>
      </c>
      <c r="Q283">
        <v>0.6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0.3</v>
      </c>
      <c r="C284" s="2">
        <v>90</v>
      </c>
      <c r="D284" s="2">
        <v>-1.1000000000000001</v>
      </c>
      <c r="E284" s="2">
        <v>-1.4</v>
      </c>
      <c r="F284" s="2">
        <v>5.4</v>
      </c>
      <c r="G284" s="2">
        <v>6.5</v>
      </c>
      <c r="H284" s="2">
        <v>1020.6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57.5</v>
      </c>
      <c r="O284">
        <v>784.2</v>
      </c>
      <c r="P284">
        <v>0.5</v>
      </c>
      <c r="Q284">
        <v>0.7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0.3</v>
      </c>
      <c r="C285" s="2">
        <v>90</v>
      </c>
      <c r="D285" s="2">
        <v>-1.1000000000000001</v>
      </c>
      <c r="E285" s="2">
        <v>-2.1</v>
      </c>
      <c r="F285" s="2">
        <v>7.2</v>
      </c>
      <c r="G285" s="2">
        <v>7.6</v>
      </c>
      <c r="H285" s="2">
        <v>1020.7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57.5</v>
      </c>
      <c r="O285">
        <v>784.2</v>
      </c>
      <c r="P285">
        <v>0.5</v>
      </c>
      <c r="Q285">
        <v>0.7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0.3</v>
      </c>
      <c r="C286" s="2">
        <v>90</v>
      </c>
      <c r="D286" s="2">
        <v>-1.1000000000000001</v>
      </c>
      <c r="E286" s="2">
        <v>-2.1</v>
      </c>
      <c r="F286" s="2">
        <v>7.2</v>
      </c>
      <c r="G286" s="2">
        <v>9</v>
      </c>
      <c r="H286" s="2">
        <v>1020.7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57.5</v>
      </c>
      <c r="O286">
        <v>784.2</v>
      </c>
      <c r="P286">
        <v>0.5</v>
      </c>
      <c r="Q286">
        <v>0.7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0.3</v>
      </c>
      <c r="C287" s="2">
        <v>90</v>
      </c>
      <c r="D287" s="2">
        <v>-1.1000000000000001</v>
      </c>
      <c r="E287" s="2">
        <v>-1.6</v>
      </c>
      <c r="F287" s="2">
        <v>5.8</v>
      </c>
      <c r="G287" s="2">
        <v>10.4</v>
      </c>
      <c r="H287" s="2">
        <v>1020.6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57.5</v>
      </c>
      <c r="O287">
        <v>784.2</v>
      </c>
      <c r="P287">
        <v>0.5</v>
      </c>
      <c r="Q287">
        <v>0.7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0.3</v>
      </c>
      <c r="C288" s="2">
        <v>90</v>
      </c>
      <c r="D288" s="2">
        <v>-1.1000000000000001</v>
      </c>
      <c r="E288" s="2">
        <v>-2.6</v>
      </c>
      <c r="F288" s="2">
        <v>8.6</v>
      </c>
      <c r="G288" s="2">
        <v>9.6999999999999993</v>
      </c>
      <c r="H288" s="2">
        <v>1020.6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57.5</v>
      </c>
      <c r="O288">
        <v>784.2</v>
      </c>
      <c r="P288">
        <v>0.5</v>
      </c>
      <c r="Q288">
        <v>0.7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0.3</v>
      </c>
      <c r="C289" s="2">
        <v>90</v>
      </c>
      <c r="D289" s="2">
        <v>-1.1000000000000001</v>
      </c>
      <c r="E289" s="2">
        <v>-3.7</v>
      </c>
      <c r="F289" s="2">
        <v>13</v>
      </c>
      <c r="G289" s="2">
        <v>15.5</v>
      </c>
      <c r="H289" s="2">
        <v>1020.7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57.5</v>
      </c>
      <c r="O289">
        <v>784.2</v>
      </c>
      <c r="P289">
        <v>0.5</v>
      </c>
      <c r="Q289">
        <v>0.7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0.3</v>
      </c>
      <c r="C290" s="2">
        <v>90</v>
      </c>
      <c r="D290" s="2">
        <v>-1.1000000000000001</v>
      </c>
      <c r="E290" s="2">
        <v>-2</v>
      </c>
      <c r="F290" s="2">
        <v>6.8</v>
      </c>
      <c r="G290" s="2">
        <v>9.6999999999999993</v>
      </c>
      <c r="H290" s="2">
        <v>1020.5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57.5</v>
      </c>
      <c r="O290">
        <v>784.2</v>
      </c>
      <c r="P290">
        <v>0.5</v>
      </c>
      <c r="Q290">
        <v>0.7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0.3</v>
      </c>
      <c r="C291" s="2">
        <v>90</v>
      </c>
      <c r="D291" s="2">
        <v>-1.1000000000000001</v>
      </c>
      <c r="E291" s="2">
        <v>-2.6</v>
      </c>
      <c r="F291" s="2">
        <v>9</v>
      </c>
      <c r="G291" s="2">
        <v>11.9</v>
      </c>
      <c r="H291" s="2">
        <v>1020.8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57.5</v>
      </c>
      <c r="O291">
        <v>784.2</v>
      </c>
      <c r="P291">
        <v>0.5</v>
      </c>
      <c r="Q291">
        <v>0.7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0.3</v>
      </c>
      <c r="C292" s="2">
        <v>90</v>
      </c>
      <c r="D292" s="2">
        <v>-1.1000000000000001</v>
      </c>
      <c r="E292" s="2">
        <v>-2.2999999999999998</v>
      </c>
      <c r="F292" s="2">
        <v>7.6</v>
      </c>
      <c r="G292" s="2">
        <v>13.7</v>
      </c>
      <c r="H292" s="2">
        <v>1020.7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57.5</v>
      </c>
      <c r="O292">
        <v>784.2</v>
      </c>
      <c r="P292">
        <v>0.5</v>
      </c>
      <c r="Q292">
        <v>0.7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0.3</v>
      </c>
      <c r="C293" s="2">
        <v>90</v>
      </c>
      <c r="D293" s="2">
        <v>-1.1000000000000001</v>
      </c>
      <c r="E293" s="2">
        <v>-1.6</v>
      </c>
      <c r="F293" s="2">
        <v>5.8</v>
      </c>
      <c r="G293" s="2">
        <v>10.1</v>
      </c>
      <c r="H293" s="2">
        <v>1020.7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57.5</v>
      </c>
      <c r="O293">
        <v>784.2</v>
      </c>
      <c r="P293">
        <v>0.5</v>
      </c>
      <c r="Q293">
        <v>0.7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0.3</v>
      </c>
      <c r="C294" s="2">
        <v>90</v>
      </c>
      <c r="D294" s="2">
        <v>-1.1000000000000001</v>
      </c>
      <c r="E294" s="2">
        <v>-2.6</v>
      </c>
      <c r="F294" s="2">
        <v>8.6</v>
      </c>
      <c r="G294" s="2">
        <v>11.9</v>
      </c>
      <c r="H294" s="2">
        <v>1020.8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57.5</v>
      </c>
      <c r="O294">
        <v>784.2</v>
      </c>
      <c r="P294">
        <v>0.5</v>
      </c>
      <c r="Q294">
        <v>0.7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0.3</v>
      </c>
      <c r="C295" s="2">
        <v>90</v>
      </c>
      <c r="D295" s="2">
        <v>-1.1000000000000001</v>
      </c>
      <c r="E295" s="2">
        <v>-2.2999999999999998</v>
      </c>
      <c r="F295" s="2">
        <v>7.6</v>
      </c>
      <c r="G295" s="2">
        <v>8.3000000000000007</v>
      </c>
      <c r="H295" s="2">
        <v>1020.6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57.5</v>
      </c>
      <c r="O295">
        <v>784.2</v>
      </c>
      <c r="P295">
        <v>0.5</v>
      </c>
      <c r="Q295">
        <v>0.7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0.3</v>
      </c>
      <c r="C296" s="2">
        <v>90</v>
      </c>
      <c r="D296" s="2">
        <v>-1.1000000000000001</v>
      </c>
      <c r="E296" s="2">
        <v>-1.7</v>
      </c>
      <c r="F296" s="2">
        <v>6.1</v>
      </c>
      <c r="G296" s="2">
        <v>12.2</v>
      </c>
      <c r="H296" s="2">
        <v>1020.8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57.5</v>
      </c>
      <c r="O296">
        <v>784.2</v>
      </c>
      <c r="P296">
        <v>0.5</v>
      </c>
      <c r="Q296">
        <v>0.7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0.3</v>
      </c>
      <c r="C297" s="2">
        <v>90</v>
      </c>
      <c r="D297" s="2">
        <v>-1.1000000000000001</v>
      </c>
      <c r="E297" s="2">
        <v>-1.9</v>
      </c>
      <c r="F297" s="2">
        <v>6.5</v>
      </c>
      <c r="G297" s="2">
        <v>6.5</v>
      </c>
      <c r="H297" s="2">
        <v>1020.9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57.5</v>
      </c>
      <c r="O297">
        <v>784.2</v>
      </c>
      <c r="P297">
        <v>0.5</v>
      </c>
      <c r="Q297">
        <v>0.7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0.4</v>
      </c>
      <c r="C298" s="2">
        <v>90</v>
      </c>
      <c r="D298" s="2">
        <v>-1</v>
      </c>
      <c r="E298" s="2">
        <v>-1.8</v>
      </c>
      <c r="F298" s="2">
        <v>6.5</v>
      </c>
      <c r="G298" s="2">
        <v>11.9</v>
      </c>
      <c r="H298" s="2">
        <v>1020.7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57.5</v>
      </c>
      <c r="O298">
        <v>784.2</v>
      </c>
      <c r="P298">
        <v>0.5</v>
      </c>
      <c r="Q298">
        <v>0.7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0.3</v>
      </c>
      <c r="C299" s="2">
        <v>90</v>
      </c>
      <c r="D299" s="2">
        <v>-1.1000000000000001</v>
      </c>
      <c r="E299" s="2">
        <v>0.3</v>
      </c>
      <c r="F299" s="2">
        <v>2.9</v>
      </c>
      <c r="G299" s="2">
        <v>4</v>
      </c>
      <c r="H299" s="2">
        <v>1020.6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57.5</v>
      </c>
      <c r="O299">
        <v>784.2</v>
      </c>
      <c r="P299">
        <v>0.5</v>
      </c>
      <c r="Q299">
        <v>0.7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0.3</v>
      </c>
      <c r="C300" s="2">
        <v>90</v>
      </c>
      <c r="D300" s="2">
        <v>-1.1000000000000001</v>
      </c>
      <c r="E300" s="2">
        <v>-2.4</v>
      </c>
      <c r="F300" s="2">
        <v>8.3000000000000007</v>
      </c>
      <c r="G300" s="2">
        <v>9</v>
      </c>
      <c r="H300" s="2">
        <v>1020.5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57.5</v>
      </c>
      <c r="O300">
        <v>784.2</v>
      </c>
      <c r="P300">
        <v>0.5</v>
      </c>
      <c r="Q300">
        <v>0.7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0.3</v>
      </c>
      <c r="C301" s="2">
        <v>90</v>
      </c>
      <c r="D301" s="2">
        <v>-1.1000000000000001</v>
      </c>
      <c r="E301" s="2">
        <v>-3.5</v>
      </c>
      <c r="F301" s="2">
        <v>12.2</v>
      </c>
      <c r="G301" s="2">
        <v>17.600000000000001</v>
      </c>
      <c r="H301" s="2">
        <v>1020.7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57.5</v>
      </c>
      <c r="O301">
        <v>784.2</v>
      </c>
      <c r="P301">
        <v>0.5</v>
      </c>
      <c r="Q301">
        <v>0.7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0.3</v>
      </c>
      <c r="C302" s="2">
        <v>90</v>
      </c>
      <c r="D302" s="2">
        <v>-1.1000000000000001</v>
      </c>
      <c r="E302" s="2">
        <v>-3.7</v>
      </c>
      <c r="F302" s="2">
        <v>13</v>
      </c>
      <c r="G302" s="2">
        <v>17.600000000000001</v>
      </c>
      <c r="H302" s="2">
        <v>1020.7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57.5</v>
      </c>
      <c r="O302">
        <v>784.2</v>
      </c>
      <c r="P302">
        <v>0.5</v>
      </c>
      <c r="Q302">
        <v>0.7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0.3</v>
      </c>
      <c r="C303" s="2">
        <v>90</v>
      </c>
      <c r="D303" s="2">
        <v>-1.1000000000000001</v>
      </c>
      <c r="E303" s="2">
        <v>-3.1</v>
      </c>
      <c r="F303" s="2">
        <v>10.4</v>
      </c>
      <c r="G303" s="2">
        <v>17.600000000000001</v>
      </c>
      <c r="H303" s="2">
        <v>1020.5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57.5</v>
      </c>
      <c r="O303">
        <v>784.2</v>
      </c>
      <c r="P303">
        <v>0.5</v>
      </c>
      <c r="Q303">
        <v>0.7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0.3</v>
      </c>
      <c r="C304" s="2">
        <v>90</v>
      </c>
      <c r="D304" s="2">
        <v>-1.1000000000000001</v>
      </c>
      <c r="E304" s="2">
        <v>-3.2</v>
      </c>
      <c r="F304" s="2">
        <v>10.8</v>
      </c>
      <c r="G304" s="2">
        <v>15.5</v>
      </c>
      <c r="H304" s="2">
        <v>1020.6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57.5</v>
      </c>
      <c r="O304">
        <v>784.2</v>
      </c>
      <c r="P304">
        <v>0.5</v>
      </c>
      <c r="Q304">
        <v>0.7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0.3</v>
      </c>
      <c r="C305" s="2">
        <v>90</v>
      </c>
      <c r="D305" s="2">
        <v>-1.1000000000000001</v>
      </c>
      <c r="E305" s="2">
        <v>-2.1</v>
      </c>
      <c r="F305" s="2">
        <v>7.2</v>
      </c>
      <c r="G305" s="2">
        <v>7.6</v>
      </c>
      <c r="H305" s="2">
        <v>1020.5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57.5</v>
      </c>
      <c r="O305">
        <v>784.2</v>
      </c>
      <c r="P305">
        <v>0.5</v>
      </c>
      <c r="Q305">
        <v>0.7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0.3</v>
      </c>
      <c r="C306" s="2">
        <v>90</v>
      </c>
      <c r="D306" s="2">
        <v>-1.1000000000000001</v>
      </c>
      <c r="E306" s="2">
        <v>-1.6</v>
      </c>
      <c r="F306" s="2">
        <v>5.8</v>
      </c>
      <c r="G306" s="2">
        <v>9</v>
      </c>
      <c r="H306" s="2">
        <v>1020.5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57.5</v>
      </c>
      <c r="O306">
        <v>784.2</v>
      </c>
      <c r="P306">
        <v>0.5</v>
      </c>
      <c r="Q306">
        <v>0.7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0.3</v>
      </c>
      <c r="C307" s="2">
        <v>90</v>
      </c>
      <c r="D307" s="2">
        <v>-1.1000000000000001</v>
      </c>
      <c r="E307" s="2">
        <v>-1.3</v>
      </c>
      <c r="F307" s="2">
        <v>5</v>
      </c>
      <c r="G307" s="2">
        <v>8.6</v>
      </c>
      <c r="H307" s="2">
        <v>1020.5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57.5</v>
      </c>
      <c r="O307">
        <v>784.2</v>
      </c>
      <c r="P307">
        <v>0.5</v>
      </c>
      <c r="Q307">
        <v>0.7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0.3</v>
      </c>
      <c r="C308" s="2">
        <v>90</v>
      </c>
      <c r="D308" s="2">
        <v>-1.1000000000000001</v>
      </c>
      <c r="E308" s="2">
        <v>-2.2999999999999998</v>
      </c>
      <c r="F308" s="2">
        <v>7.6</v>
      </c>
      <c r="G308" s="2">
        <v>13.7</v>
      </c>
      <c r="H308" s="2">
        <v>1020.6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57.5</v>
      </c>
      <c r="O308">
        <v>784.2</v>
      </c>
      <c r="P308">
        <v>0.5</v>
      </c>
      <c r="Q308">
        <v>0.7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0.3</v>
      </c>
      <c r="C309" s="2">
        <v>90</v>
      </c>
      <c r="D309" s="2">
        <v>-1.1000000000000001</v>
      </c>
      <c r="E309" s="2">
        <v>0.3</v>
      </c>
      <c r="F309" s="2">
        <v>2.9</v>
      </c>
      <c r="G309" s="2">
        <v>5.8</v>
      </c>
      <c r="H309" s="2">
        <v>1020.6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57.5</v>
      </c>
      <c r="O309">
        <v>784.2</v>
      </c>
      <c r="P309">
        <v>0.6</v>
      </c>
      <c r="Q309">
        <v>0.7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0.3</v>
      </c>
      <c r="C310" s="2">
        <v>90</v>
      </c>
      <c r="D310" s="2">
        <v>-1.1000000000000001</v>
      </c>
      <c r="E310" s="2">
        <v>-1.9</v>
      </c>
      <c r="F310" s="2">
        <v>6.5</v>
      </c>
      <c r="G310" s="2">
        <v>6.5</v>
      </c>
      <c r="H310" s="2">
        <v>1020.6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57.5</v>
      </c>
      <c r="O310">
        <v>784.2</v>
      </c>
      <c r="P310">
        <v>0.6</v>
      </c>
      <c r="Q310">
        <v>0.7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0.3</v>
      </c>
      <c r="C311" s="2">
        <v>90</v>
      </c>
      <c r="D311" s="2">
        <v>-1.1000000000000001</v>
      </c>
      <c r="E311" s="2">
        <v>0.3</v>
      </c>
      <c r="F311" s="2">
        <v>2.5</v>
      </c>
      <c r="G311" s="2">
        <v>6.5</v>
      </c>
      <c r="H311" s="2">
        <v>1020.6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57.5</v>
      </c>
      <c r="O311">
        <v>784.2</v>
      </c>
      <c r="P311">
        <v>0.5</v>
      </c>
      <c r="Q311">
        <v>0.7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0.4</v>
      </c>
      <c r="C312" s="2">
        <v>90</v>
      </c>
      <c r="D312" s="2">
        <v>-1</v>
      </c>
      <c r="E312" s="2">
        <v>0.4</v>
      </c>
      <c r="F312" s="2">
        <v>2.9</v>
      </c>
      <c r="G312" s="2">
        <v>5.8</v>
      </c>
      <c r="H312" s="2">
        <v>1020.5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57.5</v>
      </c>
      <c r="O312">
        <v>784.2</v>
      </c>
      <c r="P312">
        <v>0.5</v>
      </c>
      <c r="Q312">
        <v>0.7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0.4</v>
      </c>
      <c r="C313" s="2">
        <v>90</v>
      </c>
      <c r="D313" s="2">
        <v>-1</v>
      </c>
      <c r="E313" s="2">
        <v>-1.8</v>
      </c>
      <c r="F313" s="2">
        <v>6.5</v>
      </c>
      <c r="G313" s="2">
        <v>9.4</v>
      </c>
      <c r="H313" s="2">
        <v>1020.4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57.5</v>
      </c>
      <c r="O313">
        <v>784.2</v>
      </c>
      <c r="P313">
        <v>0.5</v>
      </c>
      <c r="Q313">
        <v>0.7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0.4</v>
      </c>
      <c r="C314" s="2">
        <v>90</v>
      </c>
      <c r="D314" s="2">
        <v>-1</v>
      </c>
      <c r="E314" s="2">
        <v>-2.2999999999999998</v>
      </c>
      <c r="F314" s="2">
        <v>8.3000000000000007</v>
      </c>
      <c r="G314" s="2">
        <v>8.6</v>
      </c>
      <c r="H314" s="2">
        <v>1020.4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57.5</v>
      </c>
      <c r="O314">
        <v>784.2</v>
      </c>
      <c r="P314">
        <v>0.5</v>
      </c>
      <c r="Q314">
        <v>0.7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0.4</v>
      </c>
      <c r="C315" s="2">
        <v>90</v>
      </c>
      <c r="D315" s="2">
        <v>-1</v>
      </c>
      <c r="E315" s="2">
        <v>0.4</v>
      </c>
      <c r="F315" s="2">
        <v>4.3</v>
      </c>
      <c r="G315" s="2">
        <v>5.4</v>
      </c>
      <c r="H315" s="2">
        <v>1020.6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57.5</v>
      </c>
      <c r="O315">
        <v>784.2</v>
      </c>
      <c r="P315">
        <v>0.5</v>
      </c>
      <c r="Q315">
        <v>0.7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0.3</v>
      </c>
      <c r="C316" s="2">
        <v>90</v>
      </c>
      <c r="D316" s="2">
        <v>-1.1000000000000001</v>
      </c>
      <c r="E316" s="2">
        <v>-2</v>
      </c>
      <c r="F316" s="2">
        <v>6.8</v>
      </c>
      <c r="G316" s="2">
        <v>8.6</v>
      </c>
      <c r="H316" s="2">
        <v>1020.3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57.5</v>
      </c>
      <c r="O316">
        <v>784.2</v>
      </c>
      <c r="P316">
        <v>0.5</v>
      </c>
      <c r="Q316">
        <v>0.7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0.3</v>
      </c>
      <c r="C317" s="2">
        <v>90</v>
      </c>
      <c r="D317" s="2">
        <v>-1.1000000000000001</v>
      </c>
      <c r="E317" s="2">
        <v>-2.4</v>
      </c>
      <c r="F317" s="2">
        <v>7.9</v>
      </c>
      <c r="G317" s="2">
        <v>12.2</v>
      </c>
      <c r="H317" s="2">
        <v>1020.4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57.5</v>
      </c>
      <c r="O317">
        <v>784.2</v>
      </c>
      <c r="P317">
        <v>0.5</v>
      </c>
      <c r="Q317">
        <v>0.7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0.3</v>
      </c>
      <c r="C318" s="2">
        <v>90</v>
      </c>
      <c r="D318" s="2">
        <v>-1.1000000000000001</v>
      </c>
      <c r="E318" s="2">
        <v>0.3</v>
      </c>
      <c r="F318" s="2">
        <v>4.3</v>
      </c>
      <c r="G318" s="2">
        <v>9</v>
      </c>
      <c r="H318" s="2">
        <v>1020.5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57.5</v>
      </c>
      <c r="O318">
        <v>784.2</v>
      </c>
      <c r="P318">
        <v>0.5</v>
      </c>
      <c r="Q318">
        <v>0.7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0.3</v>
      </c>
      <c r="C319" s="2">
        <v>90</v>
      </c>
      <c r="D319" s="2">
        <v>-1.1000000000000001</v>
      </c>
      <c r="E319" s="2">
        <v>-2.2999999999999998</v>
      </c>
      <c r="F319" s="2">
        <v>7.6</v>
      </c>
      <c r="G319" s="2">
        <v>7.6</v>
      </c>
      <c r="H319" s="2">
        <v>1020.5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57.5</v>
      </c>
      <c r="O319">
        <v>784.2</v>
      </c>
      <c r="P319">
        <v>0.5</v>
      </c>
      <c r="Q319">
        <v>0.7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0.3</v>
      </c>
      <c r="C320" s="2">
        <v>90</v>
      </c>
      <c r="D320" s="2">
        <v>-1.1000000000000001</v>
      </c>
      <c r="E320" s="2">
        <v>-1.4</v>
      </c>
      <c r="F320" s="2">
        <v>5.4</v>
      </c>
      <c r="G320" s="2">
        <v>11.2</v>
      </c>
      <c r="H320" s="2">
        <v>1020.4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57.5</v>
      </c>
      <c r="O320">
        <v>784.2</v>
      </c>
      <c r="P320">
        <v>0.6</v>
      </c>
      <c r="Q320">
        <v>0.7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0.3</v>
      </c>
      <c r="C321" s="2">
        <v>90</v>
      </c>
      <c r="D321" s="2">
        <v>-1.1000000000000001</v>
      </c>
      <c r="E321" s="2">
        <v>-2.6</v>
      </c>
      <c r="F321" s="2">
        <v>9</v>
      </c>
      <c r="G321" s="2">
        <v>9</v>
      </c>
      <c r="H321" s="2">
        <v>1020.4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57.5</v>
      </c>
      <c r="O321">
        <v>784.2</v>
      </c>
      <c r="P321">
        <v>0.5</v>
      </c>
      <c r="Q321">
        <v>0.7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0.3</v>
      </c>
      <c r="C322" s="2">
        <v>90</v>
      </c>
      <c r="D322" s="2">
        <v>-1.1000000000000001</v>
      </c>
      <c r="E322" s="2">
        <v>-1.4</v>
      </c>
      <c r="F322" s="2">
        <v>5.4</v>
      </c>
      <c r="G322" s="2">
        <v>8.3000000000000007</v>
      </c>
      <c r="H322" s="2">
        <v>1020.6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57.5</v>
      </c>
      <c r="O322">
        <v>784.2</v>
      </c>
      <c r="P322">
        <v>0.5</v>
      </c>
      <c r="Q322">
        <v>0.7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0.3</v>
      </c>
      <c r="C323" s="2">
        <v>90</v>
      </c>
      <c r="D323" s="2">
        <v>-1.1000000000000001</v>
      </c>
      <c r="E323" s="2">
        <v>0.3</v>
      </c>
      <c r="F323" s="2">
        <v>3.6</v>
      </c>
      <c r="G323" s="2">
        <v>6.8</v>
      </c>
      <c r="H323" s="2">
        <v>1020.5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57.5</v>
      </c>
      <c r="O323">
        <v>784.2</v>
      </c>
      <c r="P323">
        <v>0.5</v>
      </c>
      <c r="Q323">
        <v>0.7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0.3</v>
      </c>
      <c r="C324" s="2">
        <v>90</v>
      </c>
      <c r="D324" s="2">
        <v>-1.1000000000000001</v>
      </c>
      <c r="E324" s="2">
        <v>0.3</v>
      </c>
      <c r="F324" s="2">
        <v>3.2</v>
      </c>
      <c r="G324" s="2">
        <v>5.4</v>
      </c>
      <c r="H324" s="2">
        <v>1020.7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57.5</v>
      </c>
      <c r="O324">
        <v>784.2</v>
      </c>
      <c r="P324">
        <v>0.5</v>
      </c>
      <c r="Q324">
        <v>0.7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0.3</v>
      </c>
      <c r="C325" s="2">
        <v>90</v>
      </c>
      <c r="D325" s="2">
        <v>-1.1000000000000001</v>
      </c>
      <c r="E325" s="2">
        <v>-1.7</v>
      </c>
      <c r="F325" s="2">
        <v>6.1</v>
      </c>
      <c r="G325" s="2">
        <v>7.9</v>
      </c>
      <c r="H325" s="2">
        <v>1020.5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57.5</v>
      </c>
      <c r="O325">
        <v>784.2</v>
      </c>
      <c r="P325">
        <v>0.5</v>
      </c>
      <c r="Q325">
        <v>0.7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0.3</v>
      </c>
      <c r="C326" s="2">
        <v>90</v>
      </c>
      <c r="D326" s="2">
        <v>-1.1000000000000001</v>
      </c>
      <c r="E326" s="2">
        <v>-1.9</v>
      </c>
      <c r="F326" s="2">
        <v>6.5</v>
      </c>
      <c r="G326" s="2">
        <v>9.6999999999999993</v>
      </c>
      <c r="H326" s="2">
        <v>1020.5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57.5</v>
      </c>
      <c r="O326">
        <v>784.2</v>
      </c>
      <c r="P326">
        <v>0.5</v>
      </c>
      <c r="Q326">
        <v>0.7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0.3</v>
      </c>
      <c r="C327" s="2">
        <v>90</v>
      </c>
      <c r="D327" s="2">
        <v>-1.1000000000000001</v>
      </c>
      <c r="E327" s="2">
        <v>-1.9</v>
      </c>
      <c r="F327" s="2">
        <v>6.5</v>
      </c>
      <c r="G327" s="2">
        <v>6.5</v>
      </c>
      <c r="H327" s="2">
        <v>1020.5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57.5</v>
      </c>
      <c r="O327">
        <v>784.2</v>
      </c>
      <c r="P327">
        <v>0.5</v>
      </c>
      <c r="Q327">
        <v>0.7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0.3</v>
      </c>
      <c r="C328" s="2">
        <v>90</v>
      </c>
      <c r="D328" s="2">
        <v>-1.1000000000000001</v>
      </c>
      <c r="E328" s="2">
        <v>-1.7</v>
      </c>
      <c r="F328" s="2">
        <v>6.1</v>
      </c>
      <c r="G328" s="2">
        <v>9.4</v>
      </c>
      <c r="H328" s="2">
        <v>1020.5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57.5</v>
      </c>
      <c r="O328">
        <v>784.2</v>
      </c>
      <c r="P328">
        <v>0.5</v>
      </c>
      <c r="Q328">
        <v>0.7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0.3</v>
      </c>
      <c r="C329" s="2">
        <v>90</v>
      </c>
      <c r="D329" s="2">
        <v>-1.1000000000000001</v>
      </c>
      <c r="E329" s="2">
        <v>-2.8</v>
      </c>
      <c r="F329" s="2">
        <v>9.4</v>
      </c>
      <c r="G329" s="2">
        <v>12.2</v>
      </c>
      <c r="H329" s="2">
        <v>1020.6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57.5</v>
      </c>
      <c r="O329">
        <v>784.2</v>
      </c>
      <c r="P329">
        <v>0.5</v>
      </c>
      <c r="Q329">
        <v>0.7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0.3</v>
      </c>
      <c r="C330" s="2">
        <v>90</v>
      </c>
      <c r="D330" s="2">
        <v>-1.1000000000000001</v>
      </c>
      <c r="E330" s="2">
        <v>-2.4</v>
      </c>
      <c r="F330" s="2">
        <v>8.3000000000000007</v>
      </c>
      <c r="G330" s="2">
        <v>12.6</v>
      </c>
      <c r="H330" s="2">
        <v>1020.6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57.5</v>
      </c>
      <c r="O330">
        <v>784.2</v>
      </c>
      <c r="P330">
        <v>0.5</v>
      </c>
      <c r="Q330">
        <v>0.7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0.3</v>
      </c>
      <c r="C331" s="2">
        <v>90</v>
      </c>
      <c r="D331" s="2">
        <v>-1.1000000000000001</v>
      </c>
      <c r="E331" s="2">
        <v>0.3</v>
      </c>
      <c r="F331" s="2">
        <v>4.7</v>
      </c>
      <c r="G331" s="2">
        <v>9.4</v>
      </c>
      <c r="H331" s="2">
        <v>1020.5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57.5</v>
      </c>
      <c r="O331">
        <v>784.2</v>
      </c>
      <c r="P331">
        <v>0.5</v>
      </c>
      <c r="Q331">
        <v>0.7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0.3</v>
      </c>
      <c r="C332" s="2">
        <v>90</v>
      </c>
      <c r="D332" s="2">
        <v>-1.1000000000000001</v>
      </c>
      <c r="E332" s="2">
        <v>-1.9</v>
      </c>
      <c r="F332" s="2">
        <v>6.5</v>
      </c>
      <c r="G332" s="2">
        <v>6.5</v>
      </c>
      <c r="H332" s="2">
        <v>1020.3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57.5</v>
      </c>
      <c r="O332">
        <v>784.2</v>
      </c>
      <c r="P332">
        <v>0.5</v>
      </c>
      <c r="Q332">
        <v>0.7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0.3</v>
      </c>
      <c r="C333" s="2">
        <v>90</v>
      </c>
      <c r="D333" s="2">
        <v>-1.1000000000000001</v>
      </c>
      <c r="E333" s="2">
        <v>0.3</v>
      </c>
      <c r="F333" s="2">
        <v>4.7</v>
      </c>
      <c r="G333" s="2">
        <v>8.3000000000000007</v>
      </c>
      <c r="H333" s="2">
        <v>1020.5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57.5</v>
      </c>
      <c r="O333">
        <v>784.2</v>
      </c>
      <c r="P333">
        <v>0.6</v>
      </c>
      <c r="Q333">
        <v>0.7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0.3</v>
      </c>
      <c r="C334" s="2">
        <v>90</v>
      </c>
      <c r="D334" s="2">
        <v>-1.1000000000000001</v>
      </c>
      <c r="E334" s="2">
        <v>-1.3</v>
      </c>
      <c r="F334" s="2">
        <v>5</v>
      </c>
      <c r="G334" s="2">
        <v>6.1</v>
      </c>
      <c r="H334" s="2">
        <v>1020.4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57.5</v>
      </c>
      <c r="O334">
        <v>784.2</v>
      </c>
      <c r="P334">
        <v>0.5</v>
      </c>
      <c r="Q334">
        <v>0.7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0.3</v>
      </c>
      <c r="C335" s="2">
        <v>90</v>
      </c>
      <c r="D335" s="2">
        <v>-1.1000000000000001</v>
      </c>
      <c r="E335" s="2">
        <v>-2.4</v>
      </c>
      <c r="F335" s="2">
        <v>7.9</v>
      </c>
      <c r="G335" s="2">
        <v>7.9</v>
      </c>
      <c r="H335" s="2">
        <v>1020.6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57.5</v>
      </c>
      <c r="O335">
        <v>784.2</v>
      </c>
      <c r="P335">
        <v>0.5</v>
      </c>
      <c r="Q335">
        <v>0.7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0.3</v>
      </c>
      <c r="C336" s="2">
        <v>90</v>
      </c>
      <c r="D336" s="2">
        <v>-1.1000000000000001</v>
      </c>
      <c r="E336" s="2">
        <v>-1.9</v>
      </c>
      <c r="F336" s="2">
        <v>6.5</v>
      </c>
      <c r="G336" s="2">
        <v>9</v>
      </c>
      <c r="H336" s="2">
        <v>1020.5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57.5</v>
      </c>
      <c r="O336">
        <v>784.2</v>
      </c>
      <c r="P336">
        <v>0.5</v>
      </c>
      <c r="Q336">
        <v>0.7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0.3</v>
      </c>
      <c r="C337" s="2">
        <v>90</v>
      </c>
      <c r="D337" s="2">
        <v>-1.1000000000000001</v>
      </c>
      <c r="E337" s="2">
        <v>0.3</v>
      </c>
      <c r="F337" s="2">
        <v>4</v>
      </c>
      <c r="G337" s="2">
        <v>12.6</v>
      </c>
      <c r="H337" s="2">
        <v>1020.6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57.5</v>
      </c>
      <c r="O337">
        <v>784.2</v>
      </c>
      <c r="P337">
        <v>0.5</v>
      </c>
      <c r="Q337">
        <v>0.7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0.3</v>
      </c>
      <c r="C338" s="2">
        <v>90</v>
      </c>
      <c r="D338" s="2">
        <v>-1.1000000000000001</v>
      </c>
      <c r="E338" s="2">
        <v>-1.6</v>
      </c>
      <c r="F338" s="2">
        <v>5.8</v>
      </c>
      <c r="G338" s="2">
        <v>7.9</v>
      </c>
      <c r="H338" s="2">
        <v>1020.8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57.5</v>
      </c>
      <c r="O338">
        <v>784.2</v>
      </c>
      <c r="P338">
        <v>0.5</v>
      </c>
      <c r="Q338">
        <v>0.7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0.3</v>
      </c>
      <c r="C339" s="2">
        <v>90</v>
      </c>
      <c r="D339" s="2">
        <v>-1.1000000000000001</v>
      </c>
      <c r="E339" s="2">
        <v>0.3</v>
      </c>
      <c r="F339" s="2">
        <v>3.2</v>
      </c>
      <c r="G339" s="2">
        <v>4.3</v>
      </c>
      <c r="H339" s="2">
        <v>1020.5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57.5</v>
      </c>
      <c r="O339">
        <v>784.2</v>
      </c>
      <c r="P339">
        <v>0.5</v>
      </c>
      <c r="Q339">
        <v>0.7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0.3</v>
      </c>
      <c r="C340" s="2">
        <v>90</v>
      </c>
      <c r="D340" s="2">
        <v>-1.1000000000000001</v>
      </c>
      <c r="E340" s="2">
        <v>-1.3</v>
      </c>
      <c r="F340" s="2">
        <v>5</v>
      </c>
      <c r="G340" s="2">
        <v>6.5</v>
      </c>
      <c r="H340" s="2">
        <v>1020.6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57.5</v>
      </c>
      <c r="O340">
        <v>784.2</v>
      </c>
      <c r="P340">
        <v>0.5</v>
      </c>
      <c r="Q340">
        <v>0.7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0.3</v>
      </c>
      <c r="C341" s="2">
        <v>90</v>
      </c>
      <c r="D341" s="2">
        <v>-1.1000000000000001</v>
      </c>
      <c r="E341" s="2">
        <v>0.3</v>
      </c>
      <c r="F341" s="2">
        <v>4.7</v>
      </c>
      <c r="G341" s="2">
        <v>6.1</v>
      </c>
      <c r="H341" s="2">
        <v>1020.5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57.5</v>
      </c>
      <c r="O341">
        <v>784.2</v>
      </c>
      <c r="P341">
        <v>0.5</v>
      </c>
      <c r="Q341">
        <v>0.7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0.3</v>
      </c>
      <c r="C342" s="2">
        <v>90</v>
      </c>
      <c r="D342" s="2">
        <v>-1.1000000000000001</v>
      </c>
      <c r="E342" s="2">
        <v>-3.8</v>
      </c>
      <c r="F342" s="2">
        <v>13.7</v>
      </c>
      <c r="G342" s="2">
        <v>14</v>
      </c>
      <c r="H342" s="2">
        <v>1020.5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57.5</v>
      </c>
      <c r="O342">
        <v>784.2</v>
      </c>
      <c r="P342">
        <v>0.5</v>
      </c>
      <c r="Q342">
        <v>0.7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0.3</v>
      </c>
      <c r="C343" s="2">
        <v>90</v>
      </c>
      <c r="D343" s="2">
        <v>-1.1000000000000001</v>
      </c>
      <c r="E343" s="2">
        <v>-1.3</v>
      </c>
      <c r="F343" s="2">
        <v>5</v>
      </c>
      <c r="G343" s="2">
        <v>9.6999999999999993</v>
      </c>
      <c r="H343" s="2">
        <v>1020.5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57.5</v>
      </c>
      <c r="O343">
        <v>784.2</v>
      </c>
      <c r="P343">
        <v>0.5</v>
      </c>
      <c r="Q343">
        <v>0.7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0.3</v>
      </c>
      <c r="C344" s="2">
        <v>90</v>
      </c>
      <c r="D344" s="2">
        <v>-1.1000000000000001</v>
      </c>
      <c r="E344" s="2">
        <v>-2.6</v>
      </c>
      <c r="F344" s="2">
        <v>9</v>
      </c>
      <c r="G344" s="2">
        <v>9.6999999999999993</v>
      </c>
      <c r="H344" s="2">
        <v>1020.5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57.5</v>
      </c>
      <c r="O344">
        <v>784.2</v>
      </c>
      <c r="P344">
        <v>0.5</v>
      </c>
      <c r="Q344">
        <v>0.7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0.3</v>
      </c>
      <c r="C345" s="2">
        <v>90</v>
      </c>
      <c r="D345" s="2">
        <v>-1.1000000000000001</v>
      </c>
      <c r="E345" s="2">
        <v>-1.4</v>
      </c>
      <c r="F345" s="2">
        <v>5.4</v>
      </c>
      <c r="G345" s="2">
        <v>9.4</v>
      </c>
      <c r="H345" s="2">
        <v>1020.5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57.5</v>
      </c>
      <c r="O345">
        <v>784.2</v>
      </c>
      <c r="P345">
        <v>0.6</v>
      </c>
      <c r="Q345">
        <v>0.7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0.3</v>
      </c>
      <c r="C346" s="2">
        <v>90</v>
      </c>
      <c r="D346" s="2">
        <v>-1.1000000000000001</v>
      </c>
      <c r="E346" s="2">
        <v>-2.1</v>
      </c>
      <c r="F346" s="2">
        <v>7.2</v>
      </c>
      <c r="G346" s="2">
        <v>8.6</v>
      </c>
      <c r="H346" s="2">
        <v>1020.6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57.5</v>
      </c>
      <c r="O346">
        <v>784.2</v>
      </c>
      <c r="P346">
        <v>0.5</v>
      </c>
      <c r="Q346">
        <v>0.7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0.3</v>
      </c>
      <c r="C347" s="2">
        <v>90</v>
      </c>
      <c r="D347" s="2">
        <v>-1.1000000000000001</v>
      </c>
      <c r="E347" s="2">
        <v>0.3</v>
      </c>
      <c r="F347" s="2">
        <v>3.2</v>
      </c>
      <c r="G347" s="2">
        <v>6.1</v>
      </c>
      <c r="H347" s="2">
        <v>1020.6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57.5</v>
      </c>
      <c r="O347">
        <v>784.2</v>
      </c>
      <c r="P347">
        <v>0.5</v>
      </c>
      <c r="Q347">
        <v>0.7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0.3</v>
      </c>
      <c r="C348" s="2">
        <v>90</v>
      </c>
      <c r="D348" s="2">
        <v>-1.1000000000000001</v>
      </c>
      <c r="E348" s="2">
        <v>0.3</v>
      </c>
      <c r="F348" s="2">
        <v>4.7</v>
      </c>
      <c r="G348" s="2">
        <v>5.4</v>
      </c>
      <c r="H348" s="2">
        <v>1020.5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57.5</v>
      </c>
      <c r="O348">
        <v>784.2</v>
      </c>
      <c r="P348">
        <v>0.5</v>
      </c>
      <c r="Q348">
        <v>0.7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0.3</v>
      </c>
      <c r="C349" s="2">
        <v>90</v>
      </c>
      <c r="D349" s="2">
        <v>-1.1000000000000001</v>
      </c>
      <c r="E349" s="2">
        <v>0.3</v>
      </c>
      <c r="F349" s="2">
        <v>4</v>
      </c>
      <c r="G349" s="2">
        <v>5.8</v>
      </c>
      <c r="H349" s="2">
        <v>1020.6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57.5</v>
      </c>
      <c r="O349">
        <v>784.2</v>
      </c>
      <c r="P349">
        <v>0.5</v>
      </c>
      <c r="Q349">
        <v>0.7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0.3</v>
      </c>
      <c r="C350" s="2">
        <v>90</v>
      </c>
      <c r="D350" s="2">
        <v>-1.1000000000000001</v>
      </c>
      <c r="E350" s="2">
        <v>-2.1</v>
      </c>
      <c r="F350" s="2">
        <v>7.2</v>
      </c>
      <c r="G350" s="2">
        <v>7.2</v>
      </c>
      <c r="H350" s="2">
        <v>1020.5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57.5</v>
      </c>
      <c r="O350">
        <v>784.2</v>
      </c>
      <c r="P350">
        <v>0.5</v>
      </c>
      <c r="Q350">
        <v>0.7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0.3</v>
      </c>
      <c r="C351" s="2">
        <v>90</v>
      </c>
      <c r="D351" s="2">
        <v>-1.1000000000000001</v>
      </c>
      <c r="E351" s="2">
        <v>-1.6</v>
      </c>
      <c r="F351" s="2">
        <v>5.8</v>
      </c>
      <c r="G351" s="2">
        <v>6.1</v>
      </c>
      <c r="H351" s="2">
        <v>1020.5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57.5</v>
      </c>
      <c r="O351">
        <v>784.2</v>
      </c>
      <c r="P351">
        <v>0.5</v>
      </c>
      <c r="Q351">
        <v>0.7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0.3</v>
      </c>
      <c r="C352" s="2">
        <v>90</v>
      </c>
      <c r="D352" s="2">
        <v>-1.1000000000000001</v>
      </c>
      <c r="E352" s="2">
        <v>0.3</v>
      </c>
      <c r="F352" s="2">
        <v>3.6</v>
      </c>
      <c r="G352" s="2">
        <v>6.1</v>
      </c>
      <c r="H352" s="2">
        <v>1020.6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57.5</v>
      </c>
      <c r="O352">
        <v>784.2</v>
      </c>
      <c r="P352">
        <v>0.5</v>
      </c>
      <c r="Q352">
        <v>0.7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0.3</v>
      </c>
      <c r="C353" s="2">
        <v>90</v>
      </c>
      <c r="D353" s="2">
        <v>-1.1000000000000001</v>
      </c>
      <c r="E353" s="2">
        <v>0.3</v>
      </c>
      <c r="F353" s="2">
        <v>3.6</v>
      </c>
      <c r="G353" s="2">
        <v>8.3000000000000007</v>
      </c>
      <c r="H353" s="2">
        <v>1020.8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57.5</v>
      </c>
      <c r="O353">
        <v>784.2</v>
      </c>
      <c r="P353">
        <v>0.5</v>
      </c>
      <c r="Q353">
        <v>0.7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0.3</v>
      </c>
      <c r="C354" s="2">
        <v>90</v>
      </c>
      <c r="D354" s="2">
        <v>-1.1000000000000001</v>
      </c>
      <c r="E354" s="2">
        <v>-4</v>
      </c>
      <c r="F354" s="2">
        <v>14.8</v>
      </c>
      <c r="G354" s="2">
        <v>15.5</v>
      </c>
      <c r="H354" s="2">
        <v>1020.4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57.5</v>
      </c>
      <c r="O354">
        <v>784.2</v>
      </c>
      <c r="P354">
        <v>0.5</v>
      </c>
      <c r="Q354">
        <v>0.7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0.2</v>
      </c>
      <c r="C355" s="2">
        <v>90</v>
      </c>
      <c r="D355" s="2">
        <v>-1.2</v>
      </c>
      <c r="E355" s="2">
        <v>-4.9000000000000004</v>
      </c>
      <c r="F355" s="2">
        <v>19.399999999999999</v>
      </c>
      <c r="G355" s="2">
        <v>23.4</v>
      </c>
      <c r="H355" s="2">
        <v>1020.7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57.5</v>
      </c>
      <c r="O355">
        <v>784.2</v>
      </c>
      <c r="P355">
        <v>0.5</v>
      </c>
      <c r="Q355">
        <v>0.7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0.2</v>
      </c>
      <c r="C356" s="2">
        <v>90</v>
      </c>
      <c r="D356" s="2">
        <v>-1.2</v>
      </c>
      <c r="E356" s="2">
        <v>-2.8</v>
      </c>
      <c r="F356" s="2">
        <v>9</v>
      </c>
      <c r="G356" s="2">
        <v>12.2</v>
      </c>
      <c r="H356" s="2">
        <v>1020.5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57.5</v>
      </c>
      <c r="O356">
        <v>784.2</v>
      </c>
      <c r="P356">
        <v>0.5</v>
      </c>
      <c r="Q356">
        <v>0.7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0.1</v>
      </c>
      <c r="C357" s="2">
        <v>90</v>
      </c>
      <c r="D357" s="2">
        <v>-1.3</v>
      </c>
      <c r="E357" s="2">
        <v>-1.9</v>
      </c>
      <c r="F357" s="2">
        <v>6.1</v>
      </c>
      <c r="G357" s="2">
        <v>11.2</v>
      </c>
      <c r="H357" s="2">
        <v>1020.7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57.5</v>
      </c>
      <c r="O357">
        <v>784.2</v>
      </c>
      <c r="P357">
        <v>0.5</v>
      </c>
      <c r="Q357">
        <v>0.7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0.1</v>
      </c>
      <c r="C358" s="2">
        <v>90</v>
      </c>
      <c r="D358" s="2">
        <v>-1.3</v>
      </c>
      <c r="E358" s="2">
        <v>-2.7</v>
      </c>
      <c r="F358" s="2">
        <v>8.3000000000000007</v>
      </c>
      <c r="G358" s="2">
        <v>9.6999999999999993</v>
      </c>
      <c r="H358" s="2">
        <v>1020.7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57.5</v>
      </c>
      <c r="O358">
        <v>784.2</v>
      </c>
      <c r="P358">
        <v>0.5</v>
      </c>
      <c r="Q358">
        <v>0.7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0.1</v>
      </c>
      <c r="C359" s="2">
        <v>90</v>
      </c>
      <c r="D359" s="2">
        <v>-1.3</v>
      </c>
      <c r="E359" s="2">
        <v>-3.7</v>
      </c>
      <c r="F359" s="2">
        <v>12.2</v>
      </c>
      <c r="G359" s="2">
        <v>13.7</v>
      </c>
      <c r="H359" s="2">
        <v>1020.8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57.5</v>
      </c>
      <c r="O359">
        <v>784.2</v>
      </c>
      <c r="P359">
        <v>0.5</v>
      </c>
      <c r="Q359">
        <v>0.7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0.1</v>
      </c>
      <c r="C360" s="2">
        <v>90</v>
      </c>
      <c r="D360" s="2">
        <v>-1.3</v>
      </c>
      <c r="E360" s="2">
        <v>-2.1</v>
      </c>
      <c r="F360" s="2">
        <v>6.5</v>
      </c>
      <c r="G360" s="2">
        <v>15.8</v>
      </c>
      <c r="H360" s="2">
        <v>1020.7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57.5</v>
      </c>
      <c r="O360">
        <v>784.2</v>
      </c>
      <c r="P360">
        <v>0.5</v>
      </c>
      <c r="Q360">
        <v>0.7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0.1</v>
      </c>
      <c r="C361" s="2">
        <v>90</v>
      </c>
      <c r="D361" s="2">
        <v>-1.3</v>
      </c>
      <c r="E361" s="2">
        <v>-2.1</v>
      </c>
      <c r="F361" s="2">
        <v>6.5</v>
      </c>
      <c r="G361" s="2">
        <v>8.3000000000000007</v>
      </c>
      <c r="H361" s="2">
        <v>1020.5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57.5</v>
      </c>
      <c r="O361">
        <v>784.2</v>
      </c>
      <c r="P361">
        <v>0.5</v>
      </c>
      <c r="Q361">
        <v>0.7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0.1</v>
      </c>
      <c r="C362" s="2">
        <v>90</v>
      </c>
      <c r="D362" s="2">
        <v>-1.3</v>
      </c>
      <c r="E362" s="2">
        <v>-2.8</v>
      </c>
      <c r="F362" s="2">
        <v>8.6</v>
      </c>
      <c r="G362" s="2">
        <v>8.6</v>
      </c>
      <c r="H362" s="2">
        <v>1020.7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57.5</v>
      </c>
      <c r="O362">
        <v>784.2</v>
      </c>
      <c r="P362">
        <v>0.5</v>
      </c>
      <c r="Q362">
        <v>0.6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0.1</v>
      </c>
      <c r="C363" s="2">
        <v>90</v>
      </c>
      <c r="D363" s="2">
        <v>-1.3</v>
      </c>
      <c r="E363" s="2">
        <v>-2.4</v>
      </c>
      <c r="F363" s="2">
        <v>7.2</v>
      </c>
      <c r="G363" s="2">
        <v>10.8</v>
      </c>
      <c r="H363" s="2">
        <v>1020.6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57.5</v>
      </c>
      <c r="O363">
        <v>784.2</v>
      </c>
      <c r="P363">
        <v>0.5</v>
      </c>
      <c r="Q363">
        <v>0.6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0.1</v>
      </c>
      <c r="C364" s="2">
        <v>90</v>
      </c>
      <c r="D364" s="2">
        <v>-1.3</v>
      </c>
      <c r="E364" s="2">
        <v>-2.7</v>
      </c>
      <c r="F364" s="2">
        <v>8.3000000000000007</v>
      </c>
      <c r="G364" s="2">
        <v>13.7</v>
      </c>
      <c r="H364" s="2">
        <v>1020.7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57.5</v>
      </c>
      <c r="O364">
        <v>784.2</v>
      </c>
      <c r="P364">
        <v>0.5</v>
      </c>
      <c r="Q364">
        <v>0.6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0.1</v>
      </c>
      <c r="C365" s="2">
        <v>90</v>
      </c>
      <c r="D365" s="2">
        <v>-1.3</v>
      </c>
      <c r="E365" s="2">
        <v>-2.9</v>
      </c>
      <c r="F365" s="2">
        <v>9</v>
      </c>
      <c r="G365" s="2">
        <v>13.7</v>
      </c>
      <c r="H365" s="2">
        <v>1020.7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57.5</v>
      </c>
      <c r="O365">
        <v>784.2</v>
      </c>
      <c r="P365">
        <v>0.5</v>
      </c>
      <c r="Q365">
        <v>0.6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0.1</v>
      </c>
      <c r="C366" s="2">
        <v>90</v>
      </c>
      <c r="D366" s="2">
        <v>-1.3</v>
      </c>
      <c r="E366" s="2">
        <v>-3.2</v>
      </c>
      <c r="F366" s="2">
        <v>10.1</v>
      </c>
      <c r="G366" s="2">
        <v>12.6</v>
      </c>
      <c r="H366" s="2">
        <v>1020.7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57.5</v>
      </c>
      <c r="O366">
        <v>784.2</v>
      </c>
      <c r="P366">
        <v>0.5</v>
      </c>
      <c r="Q366">
        <v>0.6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0.1</v>
      </c>
      <c r="C367" s="2">
        <v>90</v>
      </c>
      <c r="D367" s="2">
        <v>-1.3</v>
      </c>
      <c r="E367" s="2">
        <v>-3.6</v>
      </c>
      <c r="F367" s="2">
        <v>11.5</v>
      </c>
      <c r="G367" s="2">
        <v>13.7</v>
      </c>
      <c r="H367" s="2">
        <v>1020.7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57.5</v>
      </c>
      <c r="O367">
        <v>784.2</v>
      </c>
      <c r="P367">
        <v>0.4</v>
      </c>
      <c r="Q367">
        <v>0.6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0.1</v>
      </c>
      <c r="C368" s="2">
        <v>90</v>
      </c>
      <c r="D368" s="2">
        <v>-1.3</v>
      </c>
      <c r="E368" s="2">
        <v>-3.4</v>
      </c>
      <c r="F368" s="2">
        <v>10.8</v>
      </c>
      <c r="G368" s="2">
        <v>14.4</v>
      </c>
      <c r="H368" s="2">
        <v>1020.7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57.5</v>
      </c>
      <c r="O368">
        <v>784.2</v>
      </c>
      <c r="P368">
        <v>0.4</v>
      </c>
      <c r="Q368">
        <v>0.6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0.1</v>
      </c>
      <c r="C369" s="2">
        <v>90</v>
      </c>
      <c r="D369" s="2">
        <v>-1.3</v>
      </c>
      <c r="E369" s="2">
        <v>-2.6</v>
      </c>
      <c r="F369" s="2">
        <v>7.9</v>
      </c>
      <c r="G369" s="2">
        <v>9</v>
      </c>
      <c r="H369" s="2">
        <v>1020.7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57.5</v>
      </c>
      <c r="O369">
        <v>784.2</v>
      </c>
      <c r="P369">
        <v>0.4</v>
      </c>
      <c r="Q369">
        <v>0.6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0.1</v>
      </c>
      <c r="C370" s="2">
        <v>90</v>
      </c>
      <c r="D370" s="2">
        <v>-1.3</v>
      </c>
      <c r="E370" s="2">
        <v>-3</v>
      </c>
      <c r="F370" s="2">
        <v>9.4</v>
      </c>
      <c r="G370" s="2">
        <v>14</v>
      </c>
      <c r="H370" s="2">
        <v>1020.8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57.5</v>
      </c>
      <c r="O370">
        <v>784.2</v>
      </c>
      <c r="P370">
        <v>0.4</v>
      </c>
      <c r="Q370">
        <v>0.6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0.1</v>
      </c>
      <c r="C371" s="2">
        <v>90</v>
      </c>
      <c r="D371" s="2">
        <v>-1.3</v>
      </c>
      <c r="E371" s="2">
        <v>-3.2</v>
      </c>
      <c r="F371" s="2">
        <v>10.1</v>
      </c>
      <c r="G371" s="2">
        <v>13</v>
      </c>
      <c r="H371" s="2">
        <v>1020.7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57.5</v>
      </c>
      <c r="O371">
        <v>784.2</v>
      </c>
      <c r="P371">
        <v>0.4</v>
      </c>
      <c r="Q371">
        <v>0.6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0.1</v>
      </c>
      <c r="C372" s="2">
        <v>90</v>
      </c>
      <c r="D372" s="2">
        <v>-1.3</v>
      </c>
      <c r="E372" s="2">
        <v>-1.8</v>
      </c>
      <c r="F372" s="2">
        <v>5.8</v>
      </c>
      <c r="G372" s="2">
        <v>10.8</v>
      </c>
      <c r="H372" s="2">
        <v>1020.7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57.5</v>
      </c>
      <c r="O372">
        <v>784.2</v>
      </c>
      <c r="P372">
        <v>0.4</v>
      </c>
      <c r="Q372">
        <v>0.6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0.1</v>
      </c>
      <c r="C373" s="2">
        <v>90</v>
      </c>
      <c r="D373" s="2">
        <v>-1.3</v>
      </c>
      <c r="E373" s="2">
        <v>0.1</v>
      </c>
      <c r="F373" s="2">
        <v>4.7</v>
      </c>
      <c r="G373" s="2">
        <v>7.9</v>
      </c>
      <c r="H373" s="2">
        <v>1020.7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57.5</v>
      </c>
      <c r="O373">
        <v>784.2</v>
      </c>
      <c r="P373">
        <v>0.4</v>
      </c>
      <c r="Q373">
        <v>0.6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0.1</v>
      </c>
      <c r="C374" s="2">
        <v>90</v>
      </c>
      <c r="D374" s="2">
        <v>-1.3</v>
      </c>
      <c r="E374" s="2">
        <v>-1.9</v>
      </c>
      <c r="F374" s="2">
        <v>6.1</v>
      </c>
      <c r="G374" s="2">
        <v>8.3000000000000007</v>
      </c>
      <c r="H374" s="2">
        <v>1020.7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57.5</v>
      </c>
      <c r="O374">
        <v>784.2</v>
      </c>
      <c r="P374">
        <v>0.4</v>
      </c>
      <c r="Q374">
        <v>0.6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0.1</v>
      </c>
      <c r="C375" s="2">
        <v>90</v>
      </c>
      <c r="D375" s="2">
        <v>-1.3</v>
      </c>
      <c r="E375" s="2">
        <v>-2.2999999999999998</v>
      </c>
      <c r="F375" s="2">
        <v>6.8</v>
      </c>
      <c r="G375" s="2">
        <v>11.5</v>
      </c>
      <c r="H375" s="2">
        <v>1020.9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57.5</v>
      </c>
      <c r="O375">
        <v>784.2</v>
      </c>
      <c r="P375">
        <v>0.4</v>
      </c>
      <c r="Q375">
        <v>0.6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0.1</v>
      </c>
      <c r="C376" s="2">
        <v>90</v>
      </c>
      <c r="D376" s="2">
        <v>-1.3</v>
      </c>
      <c r="E376" s="2">
        <v>-3</v>
      </c>
      <c r="F376" s="2">
        <v>9.4</v>
      </c>
      <c r="G376" s="2">
        <v>10.1</v>
      </c>
      <c r="H376" s="2">
        <v>1020.6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57.5</v>
      </c>
      <c r="O376">
        <v>784.2</v>
      </c>
      <c r="P376">
        <v>0.4</v>
      </c>
      <c r="Q376">
        <v>0.6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0.1</v>
      </c>
      <c r="C377" s="2">
        <v>90</v>
      </c>
      <c r="D377" s="2">
        <v>-1.3</v>
      </c>
      <c r="E377" s="2">
        <v>-1.8</v>
      </c>
      <c r="F377" s="2">
        <v>5.8</v>
      </c>
      <c r="G377" s="2">
        <v>6.8</v>
      </c>
      <c r="H377" s="2">
        <v>1020.6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57.5</v>
      </c>
      <c r="O377">
        <v>784.2</v>
      </c>
      <c r="P377">
        <v>0.4</v>
      </c>
      <c r="Q377">
        <v>0.5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0.1</v>
      </c>
      <c r="C378" s="2">
        <v>90</v>
      </c>
      <c r="D378" s="2">
        <v>-1.3</v>
      </c>
      <c r="E378" s="2">
        <v>-2.6</v>
      </c>
      <c r="F378" s="2">
        <v>7.9</v>
      </c>
      <c r="G378" s="2">
        <v>9.4</v>
      </c>
      <c r="H378" s="2">
        <v>1020.6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57.5</v>
      </c>
      <c r="O378">
        <v>784.2</v>
      </c>
      <c r="P378">
        <v>0.4</v>
      </c>
      <c r="Q378">
        <v>0.5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0.1</v>
      </c>
      <c r="C379" s="2">
        <v>90</v>
      </c>
      <c r="D379" s="2">
        <v>-1.3</v>
      </c>
      <c r="E379" s="2">
        <v>-1.9</v>
      </c>
      <c r="F379" s="2">
        <v>6.1</v>
      </c>
      <c r="G379" s="2">
        <v>7.6</v>
      </c>
      <c r="H379" s="2">
        <v>1020.7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57.5</v>
      </c>
      <c r="O379">
        <v>784.2</v>
      </c>
      <c r="P379">
        <v>0.4</v>
      </c>
      <c r="Q379">
        <v>0.5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0.1</v>
      </c>
      <c r="C380" s="2">
        <v>90</v>
      </c>
      <c r="D380" s="2">
        <v>-1.3</v>
      </c>
      <c r="E380" s="2">
        <v>-3.1</v>
      </c>
      <c r="F380" s="2">
        <v>9.6999999999999993</v>
      </c>
      <c r="G380" s="2">
        <v>9.6999999999999993</v>
      </c>
      <c r="H380" s="2">
        <v>1021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57.5</v>
      </c>
      <c r="O380">
        <v>784.2</v>
      </c>
      <c r="P380">
        <v>0.4</v>
      </c>
      <c r="Q380">
        <v>0.6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0.2</v>
      </c>
      <c r="C381" s="2">
        <v>90</v>
      </c>
      <c r="D381" s="2">
        <v>-1.2</v>
      </c>
      <c r="E381" s="2">
        <v>-1.5</v>
      </c>
      <c r="F381" s="2">
        <v>5.4</v>
      </c>
      <c r="G381" s="2">
        <v>7.9</v>
      </c>
      <c r="H381" s="2">
        <v>1020.7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57.5</v>
      </c>
      <c r="O381">
        <v>784.2</v>
      </c>
      <c r="P381">
        <v>0.4</v>
      </c>
      <c r="Q381">
        <v>0.5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0.2</v>
      </c>
      <c r="C382" s="2">
        <v>90</v>
      </c>
      <c r="D382" s="2">
        <v>-1.2</v>
      </c>
      <c r="E382" s="2">
        <v>0.2</v>
      </c>
      <c r="F382" s="2">
        <v>3.2</v>
      </c>
      <c r="G382" s="2">
        <v>4</v>
      </c>
      <c r="H382" s="2">
        <v>1020.7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57.5</v>
      </c>
      <c r="O382">
        <v>784.2</v>
      </c>
      <c r="P382">
        <v>0.4</v>
      </c>
      <c r="Q382">
        <v>0.5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0.2</v>
      </c>
      <c r="C383" s="2">
        <v>90</v>
      </c>
      <c r="D383" s="2">
        <v>-1.2</v>
      </c>
      <c r="E383" s="2">
        <v>-4</v>
      </c>
      <c r="F383" s="2">
        <v>14</v>
      </c>
      <c r="G383" s="2">
        <v>15.5</v>
      </c>
      <c r="H383" s="2">
        <v>1020.7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57.5</v>
      </c>
      <c r="O383">
        <v>784.2</v>
      </c>
      <c r="P383">
        <v>0.4</v>
      </c>
      <c r="Q383">
        <v>0.5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0.2</v>
      </c>
      <c r="C384" s="2">
        <v>90</v>
      </c>
      <c r="D384" s="2">
        <v>-1.2</v>
      </c>
      <c r="E384" s="2">
        <v>-3.4</v>
      </c>
      <c r="F384" s="2">
        <v>11.2</v>
      </c>
      <c r="G384" s="2">
        <v>11.2</v>
      </c>
      <c r="H384" s="2">
        <v>1020.6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57.5</v>
      </c>
      <c r="O384">
        <v>784.2</v>
      </c>
      <c r="P384">
        <v>0.4</v>
      </c>
      <c r="Q384">
        <v>0.5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0.2</v>
      </c>
      <c r="C385" s="2">
        <v>90</v>
      </c>
      <c r="D385" s="2">
        <v>-1.2</v>
      </c>
      <c r="E385" s="2">
        <v>-1.7</v>
      </c>
      <c r="F385" s="2">
        <v>5.8</v>
      </c>
      <c r="G385" s="2">
        <v>7.6</v>
      </c>
      <c r="H385" s="2">
        <v>1020.6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57.5</v>
      </c>
      <c r="O385">
        <v>784.2</v>
      </c>
      <c r="P385">
        <v>0.4</v>
      </c>
      <c r="Q385">
        <v>0.5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0.2</v>
      </c>
      <c r="C386" s="2">
        <v>90</v>
      </c>
      <c r="D386" s="2">
        <v>-1.2</v>
      </c>
      <c r="E386" s="2">
        <v>0.2</v>
      </c>
      <c r="F386" s="2">
        <v>4.3</v>
      </c>
      <c r="G386" s="2">
        <v>7.9</v>
      </c>
      <c r="H386" s="2">
        <v>1020.8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57.5</v>
      </c>
      <c r="O386">
        <v>784.2</v>
      </c>
      <c r="P386">
        <v>0.4</v>
      </c>
      <c r="Q386">
        <v>0.6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0.2</v>
      </c>
      <c r="C387" s="2">
        <v>90</v>
      </c>
      <c r="D387" s="2">
        <v>-1.2</v>
      </c>
      <c r="E387" s="2">
        <v>-1.7</v>
      </c>
      <c r="F387" s="2">
        <v>5.8</v>
      </c>
      <c r="G387" s="2">
        <v>8.3000000000000007</v>
      </c>
      <c r="H387" s="2">
        <v>1020.7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57.5</v>
      </c>
      <c r="O387">
        <v>784.2</v>
      </c>
      <c r="P387">
        <v>0.4</v>
      </c>
      <c r="Q387">
        <v>0.5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0.2</v>
      </c>
      <c r="C388" s="2">
        <v>90</v>
      </c>
      <c r="D388" s="2">
        <v>-1.2</v>
      </c>
      <c r="E388" s="2">
        <v>0.2</v>
      </c>
      <c r="F388" s="2">
        <v>4.3</v>
      </c>
      <c r="G388" s="2">
        <v>9.6999999999999993</v>
      </c>
      <c r="H388" s="2">
        <v>1020.5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57.5</v>
      </c>
      <c r="O388">
        <v>784.2</v>
      </c>
      <c r="P388">
        <v>0.4</v>
      </c>
      <c r="Q388">
        <v>0.6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0.2</v>
      </c>
      <c r="C389" s="2">
        <v>90</v>
      </c>
      <c r="D389" s="2">
        <v>-1.2</v>
      </c>
      <c r="E389" s="2">
        <v>-1.8</v>
      </c>
      <c r="F389" s="2">
        <v>6.1</v>
      </c>
      <c r="G389" s="2">
        <v>9.6999999999999993</v>
      </c>
      <c r="H389" s="2">
        <v>1020.6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57.5</v>
      </c>
      <c r="O389">
        <v>784.2</v>
      </c>
      <c r="P389">
        <v>0.4</v>
      </c>
      <c r="Q389">
        <v>0.5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0.2</v>
      </c>
      <c r="C390" s="2">
        <v>90</v>
      </c>
      <c r="D390" s="2">
        <v>-1.2</v>
      </c>
      <c r="E390" s="2">
        <v>-3.5</v>
      </c>
      <c r="F390" s="2">
        <v>11.9</v>
      </c>
      <c r="G390" s="2">
        <v>13</v>
      </c>
      <c r="H390" s="2">
        <v>1020.5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57.5</v>
      </c>
      <c r="O390">
        <v>784.2</v>
      </c>
      <c r="P390">
        <v>0.4</v>
      </c>
      <c r="Q390">
        <v>0.5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0.2</v>
      </c>
      <c r="C391" s="2">
        <v>90</v>
      </c>
      <c r="D391" s="2">
        <v>-1.2</v>
      </c>
      <c r="E391" s="2">
        <v>-1.7</v>
      </c>
      <c r="F391" s="2">
        <v>5.8</v>
      </c>
      <c r="G391" s="2">
        <v>6.8</v>
      </c>
      <c r="H391" s="2">
        <v>1020.6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57.5</v>
      </c>
      <c r="O391">
        <v>784.2</v>
      </c>
      <c r="P391">
        <v>0.4</v>
      </c>
      <c r="Q391">
        <v>0.6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0.2</v>
      </c>
      <c r="C392" s="2">
        <v>90</v>
      </c>
      <c r="D392" s="2">
        <v>-1.2</v>
      </c>
      <c r="E392" s="2">
        <v>-2.1</v>
      </c>
      <c r="F392" s="2">
        <v>6.8</v>
      </c>
      <c r="G392" s="2">
        <v>11.5</v>
      </c>
      <c r="H392" s="2">
        <v>1020.6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57.5</v>
      </c>
      <c r="O392">
        <v>784.2</v>
      </c>
      <c r="P392">
        <v>0.4</v>
      </c>
      <c r="Q392">
        <v>0.6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0.2</v>
      </c>
      <c r="C393" s="2">
        <v>90</v>
      </c>
      <c r="D393" s="2">
        <v>-1.2</v>
      </c>
      <c r="E393" s="2">
        <v>0.2</v>
      </c>
      <c r="F393" s="2">
        <v>4</v>
      </c>
      <c r="G393" s="2">
        <v>6.5</v>
      </c>
      <c r="H393" s="2">
        <v>1020.7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57.5</v>
      </c>
      <c r="O393">
        <v>784.2</v>
      </c>
      <c r="P393">
        <v>0.4</v>
      </c>
      <c r="Q393">
        <v>0.6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0.2</v>
      </c>
      <c r="C394" s="2">
        <v>90</v>
      </c>
      <c r="D394" s="2">
        <v>-1.2</v>
      </c>
      <c r="E394" s="2">
        <v>-1.4</v>
      </c>
      <c r="F394" s="2">
        <v>5</v>
      </c>
      <c r="G394" s="2">
        <v>7.9</v>
      </c>
      <c r="H394" s="2">
        <v>1020.6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57.5</v>
      </c>
      <c r="O394">
        <v>784.2</v>
      </c>
      <c r="P394">
        <v>0.4</v>
      </c>
      <c r="Q394">
        <v>0.6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0.2</v>
      </c>
      <c r="C395" s="2">
        <v>90</v>
      </c>
      <c r="D395" s="2">
        <v>-1.2</v>
      </c>
      <c r="E395" s="2">
        <v>0.2</v>
      </c>
      <c r="F395" s="2">
        <v>4.7</v>
      </c>
      <c r="G395" s="2">
        <v>5.4</v>
      </c>
      <c r="H395" s="2">
        <v>1020.7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57.5</v>
      </c>
      <c r="O395">
        <v>784.2</v>
      </c>
      <c r="P395">
        <v>0.4</v>
      </c>
      <c r="Q395">
        <v>0.5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0.2</v>
      </c>
      <c r="C396" s="2">
        <v>90</v>
      </c>
      <c r="D396" s="2">
        <v>-1.2</v>
      </c>
      <c r="E396" s="2">
        <v>-2.4</v>
      </c>
      <c r="F396" s="2">
        <v>7.6</v>
      </c>
      <c r="G396" s="2">
        <v>8.3000000000000007</v>
      </c>
      <c r="H396" s="2">
        <v>1020.5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57.5</v>
      </c>
      <c r="O396">
        <v>784.2</v>
      </c>
      <c r="P396">
        <v>0.4</v>
      </c>
      <c r="Q396">
        <v>0.6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0.2</v>
      </c>
      <c r="C397" s="2">
        <v>90</v>
      </c>
      <c r="D397" s="2">
        <v>-1.2</v>
      </c>
      <c r="E397" s="2">
        <v>-1.4</v>
      </c>
      <c r="F397" s="2">
        <v>5</v>
      </c>
      <c r="G397" s="2">
        <v>9.6999999999999993</v>
      </c>
      <c r="H397" s="2">
        <v>1020.5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57.5</v>
      </c>
      <c r="O397">
        <v>784.2</v>
      </c>
      <c r="P397">
        <v>0.4</v>
      </c>
      <c r="Q397">
        <v>0.6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0.2</v>
      </c>
      <c r="C398" s="2">
        <v>90</v>
      </c>
      <c r="D398" s="2">
        <v>-1.2</v>
      </c>
      <c r="E398" s="2">
        <v>0.2</v>
      </c>
      <c r="F398" s="2">
        <v>2.9</v>
      </c>
      <c r="G398" s="2">
        <v>10.4</v>
      </c>
      <c r="H398" s="2">
        <v>1020.9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57.5</v>
      </c>
      <c r="O398">
        <v>784.2</v>
      </c>
      <c r="P398">
        <v>0.4</v>
      </c>
      <c r="Q398">
        <v>0.6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0.2</v>
      </c>
      <c r="C399" s="2">
        <v>90</v>
      </c>
      <c r="D399" s="2">
        <v>-1.2</v>
      </c>
      <c r="E399" s="2">
        <v>-2.2999999999999998</v>
      </c>
      <c r="F399" s="2">
        <v>7.2</v>
      </c>
      <c r="G399" s="2">
        <v>7.2</v>
      </c>
      <c r="H399" s="2">
        <v>1020.7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57.5</v>
      </c>
      <c r="O399">
        <v>784.2</v>
      </c>
      <c r="P399">
        <v>0.4</v>
      </c>
      <c r="Q399">
        <v>0.6</v>
      </c>
      <c r="R399" s="5">
        <v>0.27083333333333298</v>
      </c>
      <c r="T399" s="13">
        <f t="shared" ref="T399:T462" si="8">MAX(P399,Q399)</f>
        <v>0.6</v>
      </c>
      <c r="U399" s="13">
        <f>(T399-B399)-3</f>
        <v>-2.6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0.2</v>
      </c>
      <c r="C400" s="2">
        <v>90</v>
      </c>
      <c r="D400" s="2">
        <v>-1.2</v>
      </c>
      <c r="E400" s="2">
        <v>0.2</v>
      </c>
      <c r="F400" s="2">
        <v>3.2</v>
      </c>
      <c r="G400" s="2">
        <v>7.9</v>
      </c>
      <c r="H400" s="2">
        <v>1020.7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57.5</v>
      </c>
      <c r="O400">
        <v>784.2</v>
      </c>
      <c r="P400">
        <v>0.4</v>
      </c>
      <c r="Q400">
        <v>0.6</v>
      </c>
      <c r="R400" s="5">
        <v>0.27152777777777798</v>
      </c>
      <c r="T400" s="13">
        <f t="shared" si="8"/>
        <v>0.6</v>
      </c>
      <c r="U400" s="13">
        <f t="shared" ref="U400:U463" si="9">(T400-B400)-3</f>
        <v>-2.6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0.2</v>
      </c>
      <c r="C401" s="2">
        <v>90</v>
      </c>
      <c r="D401" s="2">
        <v>-1.2</v>
      </c>
      <c r="E401" s="2">
        <v>-2</v>
      </c>
      <c r="F401" s="2">
        <v>6.5</v>
      </c>
      <c r="G401" s="2">
        <v>6.5</v>
      </c>
      <c r="H401" s="2">
        <v>1020.5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57.5</v>
      </c>
      <c r="O401">
        <v>784.2</v>
      </c>
      <c r="P401">
        <v>0.4</v>
      </c>
      <c r="Q401">
        <v>0.6</v>
      </c>
      <c r="R401" s="5">
        <v>0.27222222222222198</v>
      </c>
      <c r="T401" s="13">
        <f t="shared" si="8"/>
        <v>0.6</v>
      </c>
      <c r="U401" s="13">
        <f t="shared" si="9"/>
        <v>-2.6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0.2</v>
      </c>
      <c r="C402" s="2">
        <v>90</v>
      </c>
      <c r="D402" s="2">
        <v>-1.2</v>
      </c>
      <c r="E402" s="2">
        <v>-2.5</v>
      </c>
      <c r="F402" s="2">
        <v>7.9</v>
      </c>
      <c r="G402" s="2">
        <v>10.4</v>
      </c>
      <c r="H402" s="2">
        <v>1020.5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57.5</v>
      </c>
      <c r="O402">
        <v>784.2</v>
      </c>
      <c r="P402">
        <v>0.4</v>
      </c>
      <c r="Q402">
        <v>0.6</v>
      </c>
      <c r="R402" s="5">
        <v>0.27291666666666697</v>
      </c>
      <c r="T402" s="13">
        <f t="shared" si="8"/>
        <v>0.6</v>
      </c>
      <c r="U402" s="13">
        <f t="shared" si="9"/>
        <v>-2.6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0.2</v>
      </c>
      <c r="C403" s="2">
        <v>90</v>
      </c>
      <c r="D403" s="2">
        <v>-1.2</v>
      </c>
      <c r="E403" s="2">
        <v>0.2</v>
      </c>
      <c r="F403" s="2">
        <v>4</v>
      </c>
      <c r="G403" s="2">
        <v>7.2</v>
      </c>
      <c r="H403" s="2">
        <v>1020.5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57.5</v>
      </c>
      <c r="O403">
        <v>784.2</v>
      </c>
      <c r="P403">
        <v>0.4</v>
      </c>
      <c r="Q403">
        <v>0.5</v>
      </c>
      <c r="R403" s="5">
        <v>0.27361111111111103</v>
      </c>
      <c r="T403" s="13">
        <f t="shared" si="8"/>
        <v>0.5</v>
      </c>
      <c r="U403" s="13">
        <f t="shared" si="9"/>
        <v>-2.7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0.2</v>
      </c>
      <c r="C404" s="2">
        <v>90</v>
      </c>
      <c r="D404" s="2">
        <v>-1.2</v>
      </c>
      <c r="E404" s="2">
        <v>0.2</v>
      </c>
      <c r="F404" s="2">
        <v>2.2000000000000002</v>
      </c>
      <c r="G404" s="2">
        <v>6.1</v>
      </c>
      <c r="H404" s="2">
        <v>1020.6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57.5</v>
      </c>
      <c r="O404">
        <v>784.2</v>
      </c>
      <c r="P404">
        <v>0.4</v>
      </c>
      <c r="Q404">
        <v>0.6</v>
      </c>
      <c r="R404" s="5">
        <v>0.27430555555555602</v>
      </c>
      <c r="T404" s="13">
        <f t="shared" si="8"/>
        <v>0.6</v>
      </c>
      <c r="U404" s="13">
        <f t="shared" si="9"/>
        <v>-2.6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0.2</v>
      </c>
      <c r="C405" s="2">
        <v>91</v>
      </c>
      <c r="D405" s="2">
        <v>-1.1000000000000001</v>
      </c>
      <c r="E405" s="2">
        <v>-1.4</v>
      </c>
      <c r="F405" s="2">
        <v>5</v>
      </c>
      <c r="G405" s="2">
        <v>6.8</v>
      </c>
      <c r="H405" s="2">
        <v>1020.8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57.5</v>
      </c>
      <c r="O405">
        <v>784.2</v>
      </c>
      <c r="P405">
        <v>0.4</v>
      </c>
      <c r="Q405">
        <v>0.6</v>
      </c>
      <c r="R405" s="5">
        <v>0.27500000000000002</v>
      </c>
      <c r="T405" s="13">
        <f t="shared" si="8"/>
        <v>0.6</v>
      </c>
      <c r="U405" s="13">
        <f t="shared" si="9"/>
        <v>-2.6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0.2</v>
      </c>
      <c r="C406" s="2">
        <v>91</v>
      </c>
      <c r="D406" s="2">
        <v>-1.1000000000000001</v>
      </c>
      <c r="E406" s="2">
        <v>-3.2</v>
      </c>
      <c r="F406" s="2">
        <v>10.4</v>
      </c>
      <c r="G406" s="2">
        <v>12.2</v>
      </c>
      <c r="H406" s="2">
        <v>1020.5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57.5</v>
      </c>
      <c r="O406">
        <v>784.2</v>
      </c>
      <c r="P406">
        <v>0.4</v>
      </c>
      <c r="Q406">
        <v>0.6</v>
      </c>
      <c r="R406" s="5">
        <v>0.27569444444444402</v>
      </c>
      <c r="T406" s="13">
        <f t="shared" si="8"/>
        <v>0.6</v>
      </c>
      <c r="U406" s="13">
        <f t="shared" si="9"/>
        <v>-2.6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0.2</v>
      </c>
      <c r="C407" s="2">
        <v>90</v>
      </c>
      <c r="D407" s="2">
        <v>-1.2</v>
      </c>
      <c r="E407" s="2">
        <v>-2.2999999999999998</v>
      </c>
      <c r="F407" s="2">
        <v>7.2</v>
      </c>
      <c r="G407" s="2">
        <v>10.4</v>
      </c>
      <c r="H407" s="2">
        <v>1020.8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57.5</v>
      </c>
      <c r="O407">
        <v>784.2</v>
      </c>
      <c r="P407">
        <v>0.4</v>
      </c>
      <c r="Q407">
        <v>0.6</v>
      </c>
      <c r="R407" s="5">
        <v>0.27638888888888902</v>
      </c>
      <c r="T407" s="13">
        <f t="shared" si="8"/>
        <v>0.6</v>
      </c>
      <c r="U407" s="13">
        <f t="shared" si="9"/>
        <v>-2.6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0.2</v>
      </c>
      <c r="C408" s="2">
        <v>90</v>
      </c>
      <c r="D408" s="2">
        <v>-1.2</v>
      </c>
      <c r="E408" s="2">
        <v>-3</v>
      </c>
      <c r="F408" s="2">
        <v>10.1</v>
      </c>
      <c r="G408" s="2">
        <v>13.3</v>
      </c>
      <c r="H408" s="2">
        <v>1020.8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57.5</v>
      </c>
      <c r="O408">
        <v>784.2</v>
      </c>
      <c r="P408">
        <v>0.4</v>
      </c>
      <c r="Q408">
        <v>0.6</v>
      </c>
      <c r="R408" s="5">
        <v>0.27708333333333302</v>
      </c>
      <c r="T408" s="13">
        <f t="shared" si="8"/>
        <v>0.6</v>
      </c>
      <c r="U408" s="13">
        <f t="shared" si="9"/>
        <v>-2.6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0.2</v>
      </c>
      <c r="C409" s="2">
        <v>91</v>
      </c>
      <c r="D409" s="2">
        <v>-1.1000000000000001</v>
      </c>
      <c r="E409" s="2">
        <v>-2.7</v>
      </c>
      <c r="F409" s="2">
        <v>8.6</v>
      </c>
      <c r="G409" s="2">
        <v>17.600000000000001</v>
      </c>
      <c r="H409" s="2">
        <v>1020.5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57.5</v>
      </c>
      <c r="O409">
        <v>784.2</v>
      </c>
      <c r="P409">
        <v>0.4</v>
      </c>
      <c r="Q409">
        <v>0.6</v>
      </c>
      <c r="R409" s="5">
        <v>0.27777777777777801</v>
      </c>
      <c r="T409" s="13">
        <f t="shared" si="8"/>
        <v>0.6</v>
      </c>
      <c r="U409" s="13">
        <f t="shared" si="9"/>
        <v>-2.6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0.2</v>
      </c>
      <c r="C410" s="2">
        <v>91</v>
      </c>
      <c r="D410" s="2">
        <v>-1.1000000000000001</v>
      </c>
      <c r="E410" s="2">
        <v>-3</v>
      </c>
      <c r="F410" s="2">
        <v>10.1</v>
      </c>
      <c r="G410" s="2">
        <v>11.9</v>
      </c>
      <c r="H410" s="2">
        <v>1020.5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57.5</v>
      </c>
      <c r="O410">
        <v>784.2</v>
      </c>
      <c r="P410">
        <v>0.4</v>
      </c>
      <c r="Q410">
        <v>0.6</v>
      </c>
      <c r="R410" s="5">
        <v>0.27847222222222201</v>
      </c>
      <c r="T410" s="13">
        <f t="shared" si="8"/>
        <v>0.6</v>
      </c>
      <c r="U410" s="13">
        <f t="shared" si="9"/>
        <v>-2.6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0.2</v>
      </c>
      <c r="C411" s="2">
        <v>91</v>
      </c>
      <c r="D411" s="2">
        <v>-1.1000000000000001</v>
      </c>
      <c r="E411" s="2">
        <v>-2.1</v>
      </c>
      <c r="F411" s="2">
        <v>6.8</v>
      </c>
      <c r="G411" s="2">
        <v>12.6</v>
      </c>
      <c r="H411" s="2">
        <v>1020.6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57.5</v>
      </c>
      <c r="O411">
        <v>784.2</v>
      </c>
      <c r="P411">
        <v>0.4</v>
      </c>
      <c r="Q411">
        <v>0.6</v>
      </c>
      <c r="R411" s="5">
        <v>0.27916666666666701</v>
      </c>
      <c r="T411" s="13">
        <f t="shared" si="8"/>
        <v>0.6</v>
      </c>
      <c r="U411" s="13">
        <f t="shared" si="9"/>
        <v>-2.6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0.2</v>
      </c>
      <c r="C412" s="2">
        <v>91</v>
      </c>
      <c r="D412" s="2">
        <v>-1.1000000000000001</v>
      </c>
      <c r="E412" s="2">
        <v>-2.5</v>
      </c>
      <c r="F412" s="2">
        <v>7.9</v>
      </c>
      <c r="G412" s="2">
        <v>13.3</v>
      </c>
      <c r="H412" s="2">
        <v>1020.7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57.5</v>
      </c>
      <c r="O412">
        <v>784.2</v>
      </c>
      <c r="P412">
        <v>0.4</v>
      </c>
      <c r="Q412">
        <v>0.6</v>
      </c>
      <c r="R412" s="5">
        <v>0.27986111111111101</v>
      </c>
      <c r="T412" s="13">
        <f t="shared" si="8"/>
        <v>0.6</v>
      </c>
      <c r="U412" s="13">
        <f t="shared" si="9"/>
        <v>-2.6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0.1</v>
      </c>
      <c r="C413" s="2">
        <v>91</v>
      </c>
      <c r="D413" s="2">
        <v>-1.2</v>
      </c>
      <c r="E413" s="2">
        <v>-3.7</v>
      </c>
      <c r="F413" s="2">
        <v>11.9</v>
      </c>
      <c r="G413" s="2">
        <v>12.2</v>
      </c>
      <c r="H413" s="2">
        <v>1020.5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57.5</v>
      </c>
      <c r="O413">
        <v>784.2</v>
      </c>
      <c r="P413">
        <v>0.4</v>
      </c>
      <c r="Q413">
        <v>0.6</v>
      </c>
      <c r="R413" s="5">
        <v>0.280555555555556</v>
      </c>
      <c r="T413" s="13">
        <f t="shared" si="8"/>
        <v>0.6</v>
      </c>
      <c r="U413" s="13">
        <f t="shared" si="9"/>
        <v>-2.5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0.2</v>
      </c>
      <c r="C414" s="2">
        <v>91</v>
      </c>
      <c r="D414" s="2">
        <v>-1.1000000000000001</v>
      </c>
      <c r="E414" s="2">
        <v>-2.2999999999999998</v>
      </c>
      <c r="F414" s="2">
        <v>7.2</v>
      </c>
      <c r="G414" s="2">
        <v>13.3</v>
      </c>
      <c r="H414" s="2">
        <v>1020.6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57.5</v>
      </c>
      <c r="O414">
        <v>784.2</v>
      </c>
      <c r="P414">
        <v>0.4</v>
      </c>
      <c r="Q414">
        <v>0.6</v>
      </c>
      <c r="R414" s="5">
        <v>0.28125</v>
      </c>
      <c r="T414" s="13">
        <f t="shared" si="8"/>
        <v>0.6</v>
      </c>
      <c r="U414" s="13">
        <f t="shared" si="9"/>
        <v>-2.6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0.2</v>
      </c>
      <c r="C415" s="2">
        <v>91</v>
      </c>
      <c r="D415" s="2">
        <v>-1.1000000000000001</v>
      </c>
      <c r="E415" s="2">
        <v>-2.4</v>
      </c>
      <c r="F415" s="2">
        <v>7.6</v>
      </c>
      <c r="G415" s="2">
        <v>10.8</v>
      </c>
      <c r="H415" s="2">
        <v>1020.6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57.5</v>
      </c>
      <c r="O415">
        <v>784.2</v>
      </c>
      <c r="P415">
        <v>0.4</v>
      </c>
      <c r="Q415">
        <v>0.5</v>
      </c>
      <c r="R415" s="5">
        <v>0.281944444444444</v>
      </c>
      <c r="T415" s="13">
        <f t="shared" si="8"/>
        <v>0.5</v>
      </c>
      <c r="U415" s="13">
        <f t="shared" si="9"/>
        <v>-2.7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0.2</v>
      </c>
      <c r="C416" s="2">
        <v>91</v>
      </c>
      <c r="D416" s="2">
        <v>-1.1000000000000001</v>
      </c>
      <c r="E416" s="2">
        <v>-2.1</v>
      </c>
      <c r="F416" s="2">
        <v>6.8</v>
      </c>
      <c r="G416" s="2">
        <v>9.6999999999999993</v>
      </c>
      <c r="H416" s="2">
        <v>1020.5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57.5</v>
      </c>
      <c r="O416">
        <v>784.2</v>
      </c>
      <c r="P416">
        <v>0.4</v>
      </c>
      <c r="Q416">
        <v>0.6</v>
      </c>
      <c r="R416" s="5">
        <v>0.28263888888888899</v>
      </c>
      <c r="T416" s="13">
        <f t="shared" si="8"/>
        <v>0.6</v>
      </c>
      <c r="U416" s="13">
        <f t="shared" si="9"/>
        <v>-2.6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0.2</v>
      </c>
      <c r="C417" s="2">
        <v>91</v>
      </c>
      <c r="D417" s="2">
        <v>-1.1000000000000001</v>
      </c>
      <c r="E417" s="2">
        <v>-1.7</v>
      </c>
      <c r="F417" s="2">
        <v>5.8</v>
      </c>
      <c r="G417" s="2">
        <v>8.3000000000000007</v>
      </c>
      <c r="H417" s="2">
        <v>1020.4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57.5</v>
      </c>
      <c r="O417">
        <v>784.2</v>
      </c>
      <c r="P417">
        <v>0.4</v>
      </c>
      <c r="Q417">
        <v>0.6</v>
      </c>
      <c r="R417" s="5">
        <v>0.28333333333333299</v>
      </c>
      <c r="T417" s="13">
        <f t="shared" si="8"/>
        <v>0.6</v>
      </c>
      <c r="U417" s="13">
        <f t="shared" si="9"/>
        <v>-2.6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0.2</v>
      </c>
      <c r="C418" s="2">
        <v>91</v>
      </c>
      <c r="D418" s="2">
        <v>-1.1000000000000001</v>
      </c>
      <c r="E418" s="2">
        <v>-3.4</v>
      </c>
      <c r="F418" s="2">
        <v>11.5</v>
      </c>
      <c r="G418" s="2">
        <v>11.5</v>
      </c>
      <c r="H418" s="2">
        <v>1020.5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57.5</v>
      </c>
      <c r="O418">
        <v>784.2</v>
      </c>
      <c r="P418">
        <v>0.4</v>
      </c>
      <c r="Q418">
        <v>0.6</v>
      </c>
      <c r="R418" s="5">
        <v>0.28402777777777799</v>
      </c>
      <c r="T418" s="13">
        <f t="shared" si="8"/>
        <v>0.6</v>
      </c>
      <c r="U418" s="13">
        <f t="shared" si="9"/>
        <v>-2.6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0.2</v>
      </c>
      <c r="C419" s="2">
        <v>91</v>
      </c>
      <c r="D419" s="2">
        <v>-1.1000000000000001</v>
      </c>
      <c r="E419" s="2">
        <v>-2.9</v>
      </c>
      <c r="F419" s="2">
        <v>9.4</v>
      </c>
      <c r="G419" s="2">
        <v>11.9</v>
      </c>
      <c r="H419" s="2">
        <v>1020.5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57.5</v>
      </c>
      <c r="O419">
        <v>784.2</v>
      </c>
      <c r="P419">
        <v>0.4</v>
      </c>
      <c r="Q419">
        <v>0.6</v>
      </c>
      <c r="R419" s="5">
        <v>0.28472222222222199</v>
      </c>
      <c r="T419" s="13">
        <f t="shared" si="8"/>
        <v>0.6</v>
      </c>
      <c r="U419" s="13">
        <f t="shared" si="9"/>
        <v>-2.6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0.2</v>
      </c>
      <c r="C420" s="2">
        <v>91</v>
      </c>
      <c r="D420" s="2">
        <v>-1.1000000000000001</v>
      </c>
      <c r="E420" s="2">
        <v>-2.9</v>
      </c>
      <c r="F420" s="2">
        <v>9.4</v>
      </c>
      <c r="G420" s="2">
        <v>9.4</v>
      </c>
      <c r="H420" s="2">
        <v>1020.7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57.5</v>
      </c>
      <c r="O420">
        <v>784.2</v>
      </c>
      <c r="P420">
        <v>0.4</v>
      </c>
      <c r="Q420">
        <v>0.6</v>
      </c>
      <c r="R420" s="5">
        <v>0.28541666666666698</v>
      </c>
      <c r="T420" s="13">
        <f t="shared" si="8"/>
        <v>0.6</v>
      </c>
      <c r="U420" s="13">
        <f t="shared" si="9"/>
        <v>-2.6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0.2</v>
      </c>
      <c r="C421" s="2">
        <v>91</v>
      </c>
      <c r="D421" s="2">
        <v>-1.1000000000000001</v>
      </c>
      <c r="E421" s="2">
        <v>-2.6</v>
      </c>
      <c r="F421" s="2">
        <v>8.3000000000000007</v>
      </c>
      <c r="G421" s="2">
        <v>11.2</v>
      </c>
      <c r="H421" s="2">
        <v>1020.6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57.5</v>
      </c>
      <c r="O421">
        <v>784.2</v>
      </c>
      <c r="P421">
        <v>0.4</v>
      </c>
      <c r="Q421">
        <v>0.6</v>
      </c>
      <c r="R421" s="5">
        <v>0.28611111111111098</v>
      </c>
      <c r="T421" s="13">
        <f t="shared" si="8"/>
        <v>0.6</v>
      </c>
      <c r="U421" s="13">
        <f t="shared" si="9"/>
        <v>-2.6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0.2</v>
      </c>
      <c r="C422" s="2">
        <v>91</v>
      </c>
      <c r="D422" s="2">
        <v>-1.1000000000000001</v>
      </c>
      <c r="E422" s="2">
        <v>-2</v>
      </c>
      <c r="F422" s="2">
        <v>6.5</v>
      </c>
      <c r="G422" s="2">
        <v>11.2</v>
      </c>
      <c r="H422" s="2">
        <v>1020.7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57.5</v>
      </c>
      <c r="O422">
        <v>784.2</v>
      </c>
      <c r="P422">
        <v>0.4</v>
      </c>
      <c r="Q422">
        <v>0.6</v>
      </c>
      <c r="R422" s="5">
        <v>0.28680555555555598</v>
      </c>
      <c r="T422" s="13">
        <f t="shared" si="8"/>
        <v>0.6</v>
      </c>
      <c r="U422" s="13">
        <f t="shared" si="9"/>
        <v>-2.6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0.2</v>
      </c>
      <c r="C423" s="2">
        <v>91</v>
      </c>
      <c r="D423" s="2">
        <v>-1.1000000000000001</v>
      </c>
      <c r="E423" s="2">
        <v>-2.5</v>
      </c>
      <c r="F423" s="2">
        <v>7.9</v>
      </c>
      <c r="G423" s="2">
        <v>10.4</v>
      </c>
      <c r="H423" s="2">
        <v>1020.6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57.5</v>
      </c>
      <c r="O423">
        <v>784.2</v>
      </c>
      <c r="P423">
        <v>0.4</v>
      </c>
      <c r="Q423">
        <v>0.6</v>
      </c>
      <c r="R423" s="5">
        <v>0.28749999999999998</v>
      </c>
      <c r="T423" s="13">
        <f t="shared" si="8"/>
        <v>0.6</v>
      </c>
      <c r="U423" s="13">
        <f t="shared" si="9"/>
        <v>-2.6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0.2</v>
      </c>
      <c r="C424" s="2">
        <v>91</v>
      </c>
      <c r="D424" s="2">
        <v>-1.1000000000000001</v>
      </c>
      <c r="E424" s="2">
        <v>-2.2999999999999998</v>
      </c>
      <c r="F424" s="2">
        <v>7.2</v>
      </c>
      <c r="G424" s="2">
        <v>7.2</v>
      </c>
      <c r="H424" s="2">
        <v>1020.6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57.5</v>
      </c>
      <c r="O424">
        <v>784.2</v>
      </c>
      <c r="P424">
        <v>0.4</v>
      </c>
      <c r="Q424">
        <v>0.6</v>
      </c>
      <c r="R424" s="5">
        <v>0.28819444444444398</v>
      </c>
      <c r="T424" s="13">
        <f t="shared" si="8"/>
        <v>0.6</v>
      </c>
      <c r="U424" s="13">
        <f t="shared" si="9"/>
        <v>-2.6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0.2</v>
      </c>
      <c r="C425" s="2">
        <v>91</v>
      </c>
      <c r="D425" s="2">
        <v>-1.1000000000000001</v>
      </c>
      <c r="E425" s="2">
        <v>-2.8</v>
      </c>
      <c r="F425" s="2">
        <v>9</v>
      </c>
      <c r="G425" s="2">
        <v>11.2</v>
      </c>
      <c r="H425" s="2">
        <v>1020.8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57.5</v>
      </c>
      <c r="O425">
        <v>784.2</v>
      </c>
      <c r="P425">
        <v>0.4</v>
      </c>
      <c r="Q425">
        <v>0.6</v>
      </c>
      <c r="R425" s="5">
        <v>0.28888888888888897</v>
      </c>
      <c r="T425" s="13">
        <f t="shared" si="8"/>
        <v>0.6</v>
      </c>
      <c r="U425" s="13">
        <f t="shared" si="9"/>
        <v>-2.6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0.2</v>
      </c>
      <c r="C426" s="2">
        <v>91</v>
      </c>
      <c r="D426" s="2">
        <v>-1.1000000000000001</v>
      </c>
      <c r="E426" s="2">
        <v>0.2</v>
      </c>
      <c r="F426" s="2">
        <v>4.7</v>
      </c>
      <c r="G426" s="2">
        <v>10.1</v>
      </c>
      <c r="H426" s="2">
        <v>1020.7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57.5</v>
      </c>
      <c r="O426">
        <v>784.2</v>
      </c>
      <c r="P426">
        <v>0.4</v>
      </c>
      <c r="Q426">
        <v>0.6</v>
      </c>
      <c r="R426" s="5">
        <v>0.28958333333333303</v>
      </c>
      <c r="T426" s="13">
        <f t="shared" si="8"/>
        <v>0.6</v>
      </c>
      <c r="U426" s="13">
        <f t="shared" si="9"/>
        <v>-2.6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0.2</v>
      </c>
      <c r="C427" s="2">
        <v>91</v>
      </c>
      <c r="D427" s="2">
        <v>-1.1000000000000001</v>
      </c>
      <c r="E427" s="2">
        <v>-2.5</v>
      </c>
      <c r="F427" s="2">
        <v>7.9</v>
      </c>
      <c r="G427" s="2">
        <v>9.6999999999999993</v>
      </c>
      <c r="H427" s="2">
        <v>1020.6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57.5</v>
      </c>
      <c r="O427">
        <v>784.2</v>
      </c>
      <c r="P427">
        <v>0.4</v>
      </c>
      <c r="Q427">
        <v>0.6</v>
      </c>
      <c r="R427" s="5">
        <v>0.29027777777777802</v>
      </c>
      <c r="T427" s="13">
        <f t="shared" si="8"/>
        <v>0.6</v>
      </c>
      <c r="U427" s="13">
        <f t="shared" si="9"/>
        <v>-2.6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0.2</v>
      </c>
      <c r="C428" s="2">
        <v>91</v>
      </c>
      <c r="D428" s="2">
        <v>-1.1000000000000001</v>
      </c>
      <c r="E428" s="2">
        <v>-1.5</v>
      </c>
      <c r="F428" s="2">
        <v>5.4</v>
      </c>
      <c r="G428" s="2">
        <v>9</v>
      </c>
      <c r="H428" s="2">
        <v>1020.6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57.5</v>
      </c>
      <c r="O428">
        <v>784.2</v>
      </c>
      <c r="P428">
        <v>0.4</v>
      </c>
      <c r="Q428">
        <v>0.6</v>
      </c>
      <c r="R428" s="5">
        <v>0.29097222222222202</v>
      </c>
      <c r="T428" s="13">
        <f t="shared" si="8"/>
        <v>0.6</v>
      </c>
      <c r="U428" s="13">
        <f t="shared" si="9"/>
        <v>-2.6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0.1</v>
      </c>
      <c r="C429" s="2">
        <v>91</v>
      </c>
      <c r="D429" s="2">
        <v>-1.2</v>
      </c>
      <c r="E429" s="2">
        <v>-2.8</v>
      </c>
      <c r="F429" s="2">
        <v>8.6</v>
      </c>
      <c r="G429" s="2">
        <v>11.5</v>
      </c>
      <c r="H429" s="2">
        <v>1020.6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57.5</v>
      </c>
      <c r="O429">
        <v>784.2</v>
      </c>
      <c r="P429">
        <v>0.4</v>
      </c>
      <c r="Q429">
        <v>0.6</v>
      </c>
      <c r="R429" s="5">
        <v>0.29166666666666702</v>
      </c>
      <c r="T429" s="13">
        <f t="shared" si="8"/>
        <v>0.6</v>
      </c>
      <c r="U429" s="13">
        <f t="shared" si="9"/>
        <v>-2.5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0.1</v>
      </c>
      <c r="C430" s="2">
        <v>91</v>
      </c>
      <c r="D430" s="2">
        <v>-1.2</v>
      </c>
      <c r="E430" s="2">
        <v>-2.2999999999999998</v>
      </c>
      <c r="F430" s="2">
        <v>6.8</v>
      </c>
      <c r="G430" s="2">
        <v>9.6999999999999993</v>
      </c>
      <c r="H430" s="2">
        <v>1020.7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57.5</v>
      </c>
      <c r="O430">
        <v>784.2</v>
      </c>
      <c r="P430">
        <v>0.4</v>
      </c>
      <c r="Q430">
        <v>0.6</v>
      </c>
      <c r="R430" s="5">
        <v>0.29236111111111102</v>
      </c>
      <c r="T430" s="13">
        <f t="shared" si="8"/>
        <v>0.6</v>
      </c>
      <c r="U430" s="13">
        <f t="shared" si="9"/>
        <v>-2.5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0.1</v>
      </c>
      <c r="C431" s="2">
        <v>91</v>
      </c>
      <c r="D431" s="2">
        <v>-1.2</v>
      </c>
      <c r="E431" s="2">
        <v>-3.7</v>
      </c>
      <c r="F431" s="2">
        <v>11.9</v>
      </c>
      <c r="G431" s="2">
        <v>17.600000000000001</v>
      </c>
      <c r="H431" s="2">
        <v>1020.5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57.5</v>
      </c>
      <c r="O431">
        <v>784.2</v>
      </c>
      <c r="P431">
        <v>0.4</v>
      </c>
      <c r="Q431">
        <v>0.6</v>
      </c>
      <c r="R431" s="5">
        <v>0.29305555555555601</v>
      </c>
      <c r="T431" s="13">
        <f t="shared" si="8"/>
        <v>0.6</v>
      </c>
      <c r="U431" s="13">
        <f t="shared" si="9"/>
        <v>-2.5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0.1</v>
      </c>
      <c r="C432" s="2">
        <v>91</v>
      </c>
      <c r="D432" s="2">
        <v>-1.2</v>
      </c>
      <c r="E432" s="2">
        <v>-2.6</v>
      </c>
      <c r="F432" s="2">
        <v>7.9</v>
      </c>
      <c r="G432" s="2">
        <v>11.5</v>
      </c>
      <c r="H432" s="2">
        <v>1020.7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57.5</v>
      </c>
      <c r="O432">
        <v>784.2</v>
      </c>
      <c r="P432">
        <v>0.4</v>
      </c>
      <c r="Q432">
        <v>0.6</v>
      </c>
      <c r="R432" s="5">
        <v>0.29375000000000001</v>
      </c>
      <c r="T432" s="13">
        <f t="shared" si="8"/>
        <v>0.6</v>
      </c>
      <c r="U432" s="13">
        <f t="shared" si="9"/>
        <v>-2.5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0</v>
      </c>
      <c r="C433" s="2">
        <v>91</v>
      </c>
      <c r="D433" s="2">
        <v>-1.3</v>
      </c>
      <c r="E433" s="2">
        <v>-2.9</v>
      </c>
      <c r="F433" s="2">
        <v>8.6</v>
      </c>
      <c r="G433" s="2">
        <v>9.4</v>
      </c>
      <c r="H433" s="2">
        <v>1020.6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57.5</v>
      </c>
      <c r="O433">
        <v>784.2</v>
      </c>
      <c r="P433">
        <v>0.4</v>
      </c>
      <c r="Q433">
        <v>0.6</v>
      </c>
      <c r="R433" s="5">
        <v>0.29444444444444401</v>
      </c>
      <c r="T433" s="13">
        <f t="shared" si="8"/>
        <v>0.6</v>
      </c>
      <c r="U433" s="13">
        <f t="shared" si="9"/>
        <v>-2.4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0</v>
      </c>
      <c r="C434" s="2">
        <v>91</v>
      </c>
      <c r="D434" s="2">
        <v>-1.3</v>
      </c>
      <c r="E434" s="2">
        <v>-3.9</v>
      </c>
      <c r="F434" s="2">
        <v>12.2</v>
      </c>
      <c r="G434" s="2">
        <v>13</v>
      </c>
      <c r="H434" s="2">
        <v>1020.7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57.5</v>
      </c>
      <c r="O434">
        <v>784.2</v>
      </c>
      <c r="P434">
        <v>0.4</v>
      </c>
      <c r="Q434">
        <v>0.6</v>
      </c>
      <c r="R434" s="5">
        <v>0.29513888888888901</v>
      </c>
      <c r="T434" s="13">
        <f t="shared" si="8"/>
        <v>0.6</v>
      </c>
      <c r="U434" s="13">
        <f t="shared" si="9"/>
        <v>-2.4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0.1</v>
      </c>
      <c r="C435" s="2">
        <v>91</v>
      </c>
      <c r="D435" s="2">
        <v>-1.2</v>
      </c>
      <c r="E435" s="2">
        <v>-2.1</v>
      </c>
      <c r="F435" s="2">
        <v>6.5</v>
      </c>
      <c r="G435" s="2">
        <v>9.6999999999999993</v>
      </c>
      <c r="H435" s="2">
        <v>1020.5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57.5</v>
      </c>
      <c r="O435">
        <v>784.2</v>
      </c>
      <c r="P435">
        <v>0.4</v>
      </c>
      <c r="Q435">
        <v>0.6</v>
      </c>
      <c r="R435" s="5">
        <v>0.295833333333333</v>
      </c>
      <c r="T435" s="13">
        <f t="shared" si="8"/>
        <v>0.6</v>
      </c>
      <c r="U435" s="13">
        <f t="shared" si="9"/>
        <v>-2.5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0.1</v>
      </c>
      <c r="C436" s="2">
        <v>91</v>
      </c>
      <c r="D436" s="2">
        <v>-1.2</v>
      </c>
      <c r="E436" s="2">
        <v>-2.8</v>
      </c>
      <c r="F436" s="2">
        <v>8.6</v>
      </c>
      <c r="G436" s="2">
        <v>9.4</v>
      </c>
      <c r="H436" s="2">
        <v>1020.6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57.5</v>
      </c>
      <c r="O436">
        <v>784.2</v>
      </c>
      <c r="P436">
        <v>0.4</v>
      </c>
      <c r="Q436">
        <v>0.6</v>
      </c>
      <c r="R436" s="5">
        <v>0.296527777777778</v>
      </c>
      <c r="T436" s="13">
        <f t="shared" si="8"/>
        <v>0.6</v>
      </c>
      <c r="U436" s="13">
        <f t="shared" si="9"/>
        <v>-2.5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0.1</v>
      </c>
      <c r="C437" s="2">
        <v>91</v>
      </c>
      <c r="D437" s="2">
        <v>-1.2</v>
      </c>
      <c r="E437" s="2">
        <v>-3.5</v>
      </c>
      <c r="F437" s="2">
        <v>11.2</v>
      </c>
      <c r="G437" s="2">
        <v>13</v>
      </c>
      <c r="H437" s="2">
        <v>1020.9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57.5</v>
      </c>
      <c r="O437">
        <v>784.2</v>
      </c>
      <c r="P437">
        <v>0.4</v>
      </c>
      <c r="Q437">
        <v>0.5</v>
      </c>
      <c r="R437" s="5">
        <v>0.297222222222222</v>
      </c>
      <c r="T437" s="13">
        <f t="shared" si="8"/>
        <v>0.5</v>
      </c>
      <c r="U437" s="13">
        <f t="shared" si="9"/>
        <v>-2.6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0.1</v>
      </c>
      <c r="C438" s="2">
        <v>91</v>
      </c>
      <c r="D438" s="2">
        <v>-1.2</v>
      </c>
      <c r="E438" s="2">
        <v>-1.9</v>
      </c>
      <c r="F438" s="2">
        <v>6.1</v>
      </c>
      <c r="G438" s="2">
        <v>9.4</v>
      </c>
      <c r="H438" s="2">
        <v>1020.5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57.5</v>
      </c>
      <c r="O438">
        <v>784.2</v>
      </c>
      <c r="P438">
        <v>0.4</v>
      </c>
      <c r="Q438">
        <v>0.5</v>
      </c>
      <c r="R438" s="5">
        <v>0.297916666666667</v>
      </c>
      <c r="T438" s="13">
        <f t="shared" si="8"/>
        <v>0.5</v>
      </c>
      <c r="U438" s="13">
        <f t="shared" si="9"/>
        <v>-2.6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0.1</v>
      </c>
      <c r="C439" s="2">
        <v>91</v>
      </c>
      <c r="D439" s="2">
        <v>-1.2</v>
      </c>
      <c r="E439" s="2">
        <v>-2.7</v>
      </c>
      <c r="F439" s="2">
        <v>8.3000000000000007</v>
      </c>
      <c r="G439" s="2">
        <v>8.3000000000000007</v>
      </c>
      <c r="H439" s="2">
        <v>1020.7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57.5</v>
      </c>
      <c r="O439">
        <v>784.2</v>
      </c>
      <c r="P439">
        <v>0.4</v>
      </c>
      <c r="Q439">
        <v>0.5</v>
      </c>
      <c r="R439" s="5">
        <v>0.29861111111111099</v>
      </c>
      <c r="T439" s="13">
        <f t="shared" si="8"/>
        <v>0.5</v>
      </c>
      <c r="U439" s="13">
        <f t="shared" si="9"/>
        <v>-2.6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0.1</v>
      </c>
      <c r="C440" s="2">
        <v>91</v>
      </c>
      <c r="D440" s="2">
        <v>-1.2</v>
      </c>
      <c r="E440" s="2">
        <v>-2.5</v>
      </c>
      <c r="F440" s="2">
        <v>7.6</v>
      </c>
      <c r="G440" s="2">
        <v>10.1</v>
      </c>
      <c r="H440" s="2">
        <v>1020.5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57.5</v>
      </c>
      <c r="O440">
        <v>784.2</v>
      </c>
      <c r="P440">
        <v>0.4</v>
      </c>
      <c r="Q440">
        <v>0.5</v>
      </c>
      <c r="R440" s="5">
        <v>0.29930555555555599</v>
      </c>
      <c r="T440" s="13">
        <f t="shared" si="8"/>
        <v>0.5</v>
      </c>
      <c r="U440" s="13">
        <f t="shared" si="9"/>
        <v>-2.6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0.1</v>
      </c>
      <c r="C441" s="2">
        <v>91</v>
      </c>
      <c r="D441" s="2">
        <v>-1.2</v>
      </c>
      <c r="E441" s="2">
        <v>-2.5</v>
      </c>
      <c r="F441" s="2">
        <v>7.6</v>
      </c>
      <c r="G441" s="2">
        <v>10.8</v>
      </c>
      <c r="H441" s="2">
        <v>1020.5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57.5</v>
      </c>
      <c r="O441">
        <v>784.2</v>
      </c>
      <c r="P441">
        <v>0.4</v>
      </c>
      <c r="Q441">
        <v>0.5</v>
      </c>
      <c r="R441" s="5">
        <v>0.3</v>
      </c>
      <c r="T441" s="13">
        <f t="shared" si="8"/>
        <v>0.5</v>
      </c>
      <c r="U441" s="13">
        <f t="shared" si="9"/>
        <v>-2.6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0.1</v>
      </c>
      <c r="C442" s="2">
        <v>91</v>
      </c>
      <c r="D442" s="2">
        <v>-1.2</v>
      </c>
      <c r="E442" s="2">
        <v>-2.4</v>
      </c>
      <c r="F442" s="2">
        <v>7.2</v>
      </c>
      <c r="G442" s="2">
        <v>7.2</v>
      </c>
      <c r="H442" s="2">
        <v>1020.7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57.5</v>
      </c>
      <c r="O442">
        <v>784.2</v>
      </c>
      <c r="P442">
        <v>0.4</v>
      </c>
      <c r="Q442">
        <v>0.5</v>
      </c>
      <c r="R442" s="5">
        <v>0.30069444444444399</v>
      </c>
      <c r="T442" s="13">
        <f t="shared" si="8"/>
        <v>0.5</v>
      </c>
      <c r="U442" s="13">
        <f t="shared" si="9"/>
        <v>-2.6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0.1</v>
      </c>
      <c r="C443" s="2">
        <v>91</v>
      </c>
      <c r="D443" s="2">
        <v>-1.2</v>
      </c>
      <c r="E443" s="2">
        <v>-2.4</v>
      </c>
      <c r="F443" s="2">
        <v>7.2</v>
      </c>
      <c r="G443" s="2">
        <v>8.3000000000000007</v>
      </c>
      <c r="H443" s="2">
        <v>1020.5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57.5</v>
      </c>
      <c r="O443">
        <v>784.2</v>
      </c>
      <c r="P443">
        <v>0.4</v>
      </c>
      <c r="Q443">
        <v>0.5</v>
      </c>
      <c r="R443" s="5">
        <v>0.30138888888888898</v>
      </c>
      <c r="T443" s="13">
        <f t="shared" si="8"/>
        <v>0.5</v>
      </c>
      <c r="U443" s="13">
        <f t="shared" si="9"/>
        <v>-2.6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0.1</v>
      </c>
      <c r="C444" s="2">
        <v>91</v>
      </c>
      <c r="D444" s="2">
        <v>-1.2</v>
      </c>
      <c r="E444" s="2">
        <v>-2.2999999999999998</v>
      </c>
      <c r="F444" s="2">
        <v>6.8</v>
      </c>
      <c r="G444" s="2">
        <v>8.3000000000000007</v>
      </c>
      <c r="H444" s="2">
        <v>1020.5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57.5</v>
      </c>
      <c r="O444">
        <v>784.2</v>
      </c>
      <c r="P444">
        <v>0.4</v>
      </c>
      <c r="Q444">
        <v>0.5</v>
      </c>
      <c r="R444" s="5">
        <v>0.30208333333333298</v>
      </c>
      <c r="T444" s="13">
        <f t="shared" si="8"/>
        <v>0.5</v>
      </c>
      <c r="U444" s="13">
        <f t="shared" si="9"/>
        <v>-2.6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0.1</v>
      </c>
      <c r="C445" s="2">
        <v>91</v>
      </c>
      <c r="D445" s="2">
        <v>-1.2</v>
      </c>
      <c r="E445" s="2">
        <v>0.1</v>
      </c>
      <c r="F445" s="2">
        <v>4.3</v>
      </c>
      <c r="G445" s="2">
        <v>4.7</v>
      </c>
      <c r="H445" s="2">
        <v>1020.7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57.5</v>
      </c>
      <c r="O445">
        <v>784.2</v>
      </c>
      <c r="P445">
        <v>0.4</v>
      </c>
      <c r="Q445">
        <v>0.5</v>
      </c>
      <c r="R445" s="5">
        <v>0.30277777777777798</v>
      </c>
      <c r="T445" s="13">
        <f t="shared" si="8"/>
        <v>0.5</v>
      </c>
      <c r="U445" s="13">
        <f t="shared" si="9"/>
        <v>-2.6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0.2</v>
      </c>
      <c r="C446" s="2">
        <v>91</v>
      </c>
      <c r="D446" s="2">
        <v>-1.1000000000000001</v>
      </c>
      <c r="E446" s="2">
        <v>0.2</v>
      </c>
      <c r="F446" s="2">
        <v>0</v>
      </c>
      <c r="G446" s="2">
        <v>2.9</v>
      </c>
      <c r="H446" s="2">
        <v>1020.6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57.5</v>
      </c>
      <c r="O446">
        <v>784.2</v>
      </c>
      <c r="P446">
        <v>0.4</v>
      </c>
      <c r="Q446">
        <v>0.5</v>
      </c>
      <c r="R446" s="5">
        <v>0.30347222222222198</v>
      </c>
      <c r="T446" s="13">
        <f t="shared" si="8"/>
        <v>0.5</v>
      </c>
      <c r="U446" s="13">
        <f t="shared" si="9"/>
        <v>-2.7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0.2</v>
      </c>
      <c r="C447" s="2">
        <v>91</v>
      </c>
      <c r="D447" s="2">
        <v>-1.1000000000000001</v>
      </c>
      <c r="E447" s="2">
        <v>-1.5</v>
      </c>
      <c r="F447" s="2">
        <v>5.4</v>
      </c>
      <c r="G447" s="2">
        <v>7.2</v>
      </c>
      <c r="H447" s="2">
        <v>1020.6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57.5</v>
      </c>
      <c r="O447">
        <v>784.2</v>
      </c>
      <c r="P447">
        <v>0.4</v>
      </c>
      <c r="Q447">
        <v>0.5</v>
      </c>
      <c r="R447" s="5">
        <v>0.30416666666666697</v>
      </c>
      <c r="T447" s="13">
        <f t="shared" si="8"/>
        <v>0.5</v>
      </c>
      <c r="U447" s="13">
        <f t="shared" si="9"/>
        <v>-2.7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0.2</v>
      </c>
      <c r="C448" s="2">
        <v>91</v>
      </c>
      <c r="D448" s="2">
        <v>-1.1000000000000001</v>
      </c>
      <c r="E448" s="2">
        <v>-2</v>
      </c>
      <c r="F448" s="2">
        <v>6.5</v>
      </c>
      <c r="G448" s="2">
        <v>7.9</v>
      </c>
      <c r="H448" s="2">
        <v>1020.6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57.5</v>
      </c>
      <c r="O448">
        <v>784.2</v>
      </c>
      <c r="P448">
        <v>0.4</v>
      </c>
      <c r="Q448">
        <v>0.5</v>
      </c>
      <c r="R448" s="5">
        <v>0.30486111111111103</v>
      </c>
      <c r="T448" s="13">
        <f t="shared" si="8"/>
        <v>0.5</v>
      </c>
      <c r="U448" s="13">
        <f t="shared" si="9"/>
        <v>-2.7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0.2</v>
      </c>
      <c r="C449" s="2">
        <v>91</v>
      </c>
      <c r="D449" s="2">
        <v>-1.1000000000000001</v>
      </c>
      <c r="E449" s="2">
        <v>-2.1</v>
      </c>
      <c r="F449" s="2">
        <v>6.8</v>
      </c>
      <c r="G449" s="2">
        <v>9.6999999999999993</v>
      </c>
      <c r="H449" s="2">
        <v>1020.6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57.5</v>
      </c>
      <c r="O449">
        <v>784.2</v>
      </c>
      <c r="P449">
        <v>0.4</v>
      </c>
      <c r="Q449">
        <v>0.5</v>
      </c>
      <c r="R449" s="5">
        <v>0.30555555555555602</v>
      </c>
      <c r="T449" s="13">
        <f t="shared" si="8"/>
        <v>0.5</v>
      </c>
      <c r="U449" s="13">
        <f t="shared" si="9"/>
        <v>-2.7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0.2</v>
      </c>
      <c r="C450" s="2">
        <v>91</v>
      </c>
      <c r="D450" s="2">
        <v>-1.1000000000000001</v>
      </c>
      <c r="E450" s="2">
        <v>-2</v>
      </c>
      <c r="F450" s="2">
        <v>6.5</v>
      </c>
      <c r="G450" s="2">
        <v>6.5</v>
      </c>
      <c r="H450" s="2">
        <v>1020.5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57.5</v>
      </c>
      <c r="O450">
        <v>784.2</v>
      </c>
      <c r="P450">
        <v>0.4</v>
      </c>
      <c r="Q450">
        <v>0.5</v>
      </c>
      <c r="R450" s="5">
        <v>0.30625000000000002</v>
      </c>
      <c r="T450" s="13">
        <f t="shared" si="8"/>
        <v>0.5</v>
      </c>
      <c r="U450" s="13">
        <f t="shared" si="9"/>
        <v>-2.7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0.2</v>
      </c>
      <c r="C451" s="2">
        <v>91</v>
      </c>
      <c r="D451" s="2">
        <v>-1.1000000000000001</v>
      </c>
      <c r="E451" s="2">
        <v>0.2</v>
      </c>
      <c r="F451" s="2">
        <v>4</v>
      </c>
      <c r="G451" s="2">
        <v>10.1</v>
      </c>
      <c r="H451" s="2">
        <v>1020.6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57.5</v>
      </c>
      <c r="O451">
        <v>784.2</v>
      </c>
      <c r="P451">
        <v>0.4</v>
      </c>
      <c r="Q451">
        <v>0.5</v>
      </c>
      <c r="R451" s="5">
        <v>0.30694444444444402</v>
      </c>
      <c r="T451" s="13">
        <f t="shared" si="8"/>
        <v>0.5</v>
      </c>
      <c r="U451" s="13">
        <f t="shared" si="9"/>
        <v>-2.7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0.2</v>
      </c>
      <c r="C452" s="2">
        <v>91</v>
      </c>
      <c r="D452" s="2">
        <v>-1.1000000000000001</v>
      </c>
      <c r="E452" s="2">
        <v>-2.2999999999999998</v>
      </c>
      <c r="F452" s="2">
        <v>7.2</v>
      </c>
      <c r="G452" s="2">
        <v>7.2</v>
      </c>
      <c r="H452" s="2">
        <v>1020.7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57.5</v>
      </c>
      <c r="O452">
        <v>784.2</v>
      </c>
      <c r="P452">
        <v>0.4</v>
      </c>
      <c r="Q452">
        <v>0.5</v>
      </c>
      <c r="R452" s="5">
        <v>0.30763888888888902</v>
      </c>
      <c r="T452" s="13">
        <f t="shared" si="8"/>
        <v>0.5</v>
      </c>
      <c r="U452" s="13">
        <f t="shared" si="9"/>
        <v>-2.7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0.2</v>
      </c>
      <c r="C453" s="2">
        <v>91</v>
      </c>
      <c r="D453" s="2">
        <v>-1.1000000000000001</v>
      </c>
      <c r="E453" s="2">
        <v>0.2</v>
      </c>
      <c r="F453" s="2">
        <v>2.2000000000000002</v>
      </c>
      <c r="G453" s="2">
        <v>4.3</v>
      </c>
      <c r="H453" s="2">
        <v>1020.6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57.5</v>
      </c>
      <c r="O453">
        <v>784.2</v>
      </c>
      <c r="P453">
        <v>0.4</v>
      </c>
      <c r="Q453">
        <v>0.5</v>
      </c>
      <c r="R453" s="5">
        <v>0.30833333333333302</v>
      </c>
      <c r="T453" s="13">
        <f t="shared" si="8"/>
        <v>0.5</v>
      </c>
      <c r="U453" s="13">
        <f t="shared" si="9"/>
        <v>-2.7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0.2</v>
      </c>
      <c r="C454" s="2">
        <v>91</v>
      </c>
      <c r="D454" s="2">
        <v>-1.1000000000000001</v>
      </c>
      <c r="E454" s="2">
        <v>0.2</v>
      </c>
      <c r="F454" s="2">
        <v>4.7</v>
      </c>
      <c r="G454" s="2">
        <v>5.8</v>
      </c>
      <c r="H454" s="2">
        <v>1020.5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57.5</v>
      </c>
      <c r="O454">
        <v>784.2</v>
      </c>
      <c r="P454">
        <v>0.4</v>
      </c>
      <c r="Q454">
        <v>0.5</v>
      </c>
      <c r="R454" s="5">
        <v>0.30902777777777801</v>
      </c>
      <c r="T454" s="13">
        <f t="shared" si="8"/>
        <v>0.5</v>
      </c>
      <c r="U454" s="13">
        <f t="shared" si="9"/>
        <v>-2.7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0.2</v>
      </c>
      <c r="C455" s="2">
        <v>91</v>
      </c>
      <c r="D455" s="2">
        <v>-1.1000000000000001</v>
      </c>
      <c r="E455" s="2">
        <v>-1.4</v>
      </c>
      <c r="F455" s="2">
        <v>5</v>
      </c>
      <c r="G455" s="2">
        <v>8.3000000000000007</v>
      </c>
      <c r="H455" s="2">
        <v>1020.4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57.5</v>
      </c>
      <c r="O455">
        <v>784.2</v>
      </c>
      <c r="P455">
        <v>0.4</v>
      </c>
      <c r="Q455">
        <v>0.6</v>
      </c>
      <c r="R455" s="5">
        <v>0.30972222222222201</v>
      </c>
      <c r="T455" s="13">
        <f t="shared" si="8"/>
        <v>0.6</v>
      </c>
      <c r="U455" s="13">
        <f t="shared" si="9"/>
        <v>-2.6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0.2</v>
      </c>
      <c r="C456" s="2">
        <v>91</v>
      </c>
      <c r="D456" s="2">
        <v>-1.1000000000000001</v>
      </c>
      <c r="E456" s="2">
        <v>-2.1</v>
      </c>
      <c r="F456" s="2">
        <v>6.8</v>
      </c>
      <c r="G456" s="2">
        <v>6.8</v>
      </c>
      <c r="H456" s="2">
        <v>1020.6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57.5</v>
      </c>
      <c r="O456">
        <v>784.2</v>
      </c>
      <c r="P456">
        <v>0.4</v>
      </c>
      <c r="Q456">
        <v>0.6</v>
      </c>
      <c r="R456" s="5">
        <v>0.31041666666666701</v>
      </c>
      <c r="T456" s="13">
        <f t="shared" si="8"/>
        <v>0.6</v>
      </c>
      <c r="U456" s="13">
        <f t="shared" si="9"/>
        <v>-2.6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0.2</v>
      </c>
      <c r="C457" s="2">
        <v>91</v>
      </c>
      <c r="D457" s="2">
        <v>-1.1000000000000001</v>
      </c>
      <c r="E457" s="2">
        <v>0.2</v>
      </c>
      <c r="F457" s="2">
        <v>4</v>
      </c>
      <c r="G457" s="2">
        <v>9.4</v>
      </c>
      <c r="H457" s="2">
        <v>1020.4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57.5</v>
      </c>
      <c r="O457">
        <v>784.2</v>
      </c>
      <c r="P457">
        <v>0.4</v>
      </c>
      <c r="Q457">
        <v>0.6</v>
      </c>
      <c r="R457" s="5">
        <v>0.31111111111111101</v>
      </c>
      <c r="T457" s="13">
        <f t="shared" si="8"/>
        <v>0.6</v>
      </c>
      <c r="U457" s="13">
        <f t="shared" si="9"/>
        <v>-2.6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0.2</v>
      </c>
      <c r="C458" s="2">
        <v>91</v>
      </c>
      <c r="D458" s="2">
        <v>-1.1000000000000001</v>
      </c>
      <c r="E458" s="2">
        <v>-1.7</v>
      </c>
      <c r="F458" s="2">
        <v>5.8</v>
      </c>
      <c r="G458" s="2">
        <v>9.4</v>
      </c>
      <c r="H458" s="2">
        <v>1020.7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57.5</v>
      </c>
      <c r="O458">
        <v>784.2</v>
      </c>
      <c r="P458">
        <v>0.4</v>
      </c>
      <c r="Q458">
        <v>0.6</v>
      </c>
      <c r="R458" s="5">
        <v>0.311805555555556</v>
      </c>
      <c r="T458" s="13">
        <f t="shared" si="8"/>
        <v>0.6</v>
      </c>
      <c r="U458" s="13">
        <f t="shared" si="9"/>
        <v>-2.6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0.2</v>
      </c>
      <c r="C459" s="2">
        <v>91</v>
      </c>
      <c r="D459" s="2">
        <v>-1.1000000000000001</v>
      </c>
      <c r="E459" s="2">
        <v>0.2</v>
      </c>
      <c r="F459" s="2">
        <v>2.9</v>
      </c>
      <c r="G459" s="2">
        <v>6.5</v>
      </c>
      <c r="H459" s="2">
        <v>1020.6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57.5</v>
      </c>
      <c r="O459">
        <v>784.2</v>
      </c>
      <c r="P459">
        <v>0.4</v>
      </c>
      <c r="Q459">
        <v>0.6</v>
      </c>
      <c r="R459" s="5">
        <v>0.3125</v>
      </c>
      <c r="T459" s="13">
        <f t="shared" si="8"/>
        <v>0.6</v>
      </c>
      <c r="U459" s="13">
        <f t="shared" si="9"/>
        <v>-2.6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0.2</v>
      </c>
      <c r="C460" s="2">
        <v>91</v>
      </c>
      <c r="D460" s="2">
        <v>-1.1000000000000001</v>
      </c>
      <c r="E460" s="2">
        <v>-2</v>
      </c>
      <c r="F460" s="2">
        <v>6.5</v>
      </c>
      <c r="G460" s="2">
        <v>8.6</v>
      </c>
      <c r="H460" s="2">
        <v>1020.6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57.5</v>
      </c>
      <c r="O460">
        <v>784.2</v>
      </c>
      <c r="P460">
        <v>0.4</v>
      </c>
      <c r="Q460">
        <v>0.6</v>
      </c>
      <c r="R460" s="5">
        <v>0.313194444444444</v>
      </c>
      <c r="T460" s="13">
        <f t="shared" si="8"/>
        <v>0.6</v>
      </c>
      <c r="U460" s="13">
        <f t="shared" si="9"/>
        <v>-2.6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0.2</v>
      </c>
      <c r="C461" s="2">
        <v>91</v>
      </c>
      <c r="D461" s="2">
        <v>-1.1000000000000001</v>
      </c>
      <c r="E461" s="2">
        <v>-2.5</v>
      </c>
      <c r="F461" s="2">
        <v>7.9</v>
      </c>
      <c r="G461" s="2">
        <v>7.9</v>
      </c>
      <c r="H461" s="2">
        <v>1020.5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57.5</v>
      </c>
      <c r="O461">
        <v>784.2</v>
      </c>
      <c r="P461">
        <v>0.4</v>
      </c>
      <c r="Q461">
        <v>0.6</v>
      </c>
      <c r="R461" s="5">
        <v>0.31388888888888899</v>
      </c>
      <c r="T461" s="13">
        <f t="shared" si="8"/>
        <v>0.6</v>
      </c>
      <c r="U461" s="13">
        <f t="shared" si="9"/>
        <v>-2.6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0.2</v>
      </c>
      <c r="C462" s="2">
        <v>91</v>
      </c>
      <c r="D462" s="2">
        <v>-1.1000000000000001</v>
      </c>
      <c r="E462" s="2">
        <v>-2.6</v>
      </c>
      <c r="F462" s="2">
        <v>8.3000000000000007</v>
      </c>
      <c r="G462" s="2">
        <v>8.6</v>
      </c>
      <c r="H462" s="2">
        <v>1020.5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57.5</v>
      </c>
      <c r="O462">
        <v>784.2</v>
      </c>
      <c r="P462">
        <v>0.4</v>
      </c>
      <c r="Q462">
        <v>0.6</v>
      </c>
      <c r="R462" s="5">
        <v>0.31458333333333299</v>
      </c>
      <c r="T462" s="13">
        <f t="shared" si="8"/>
        <v>0.6</v>
      </c>
      <c r="U462" s="13">
        <f t="shared" si="9"/>
        <v>-2.6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0.1</v>
      </c>
      <c r="C463" s="2">
        <v>91</v>
      </c>
      <c r="D463" s="2">
        <v>-1.2</v>
      </c>
      <c r="E463" s="2">
        <v>-2.2999999999999998</v>
      </c>
      <c r="F463" s="2">
        <v>6.8</v>
      </c>
      <c r="G463" s="2">
        <v>10.4</v>
      </c>
      <c r="H463" s="2">
        <v>1020.6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57.5</v>
      </c>
      <c r="O463">
        <v>784.2</v>
      </c>
      <c r="P463">
        <v>0.4</v>
      </c>
      <c r="Q463">
        <v>0.6</v>
      </c>
      <c r="R463" s="5">
        <v>0.31527777777777799</v>
      </c>
      <c r="T463" s="13">
        <f t="shared" ref="T463:T526" si="12">MAX(P463,Q463)</f>
        <v>0.6</v>
      </c>
      <c r="U463" s="13">
        <f t="shared" si="9"/>
        <v>-2.5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0.1</v>
      </c>
      <c r="C464" s="2">
        <v>91</v>
      </c>
      <c r="D464" s="2">
        <v>-1.2</v>
      </c>
      <c r="E464" s="2">
        <v>0.1</v>
      </c>
      <c r="F464" s="2">
        <v>4.3</v>
      </c>
      <c r="G464" s="2">
        <v>8.6</v>
      </c>
      <c r="H464" s="2">
        <v>1020.6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57.5</v>
      </c>
      <c r="O464">
        <v>784.2</v>
      </c>
      <c r="P464">
        <v>0.4</v>
      </c>
      <c r="Q464">
        <v>0.6</v>
      </c>
      <c r="R464" s="5">
        <v>0.31597222222222199</v>
      </c>
      <c r="T464" s="13">
        <f t="shared" si="12"/>
        <v>0.6</v>
      </c>
      <c r="U464" s="13">
        <f t="shared" ref="U464:U527" si="13">(T464-B464)-3</f>
        <v>-2.5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0.2</v>
      </c>
      <c r="C465" s="2">
        <v>91</v>
      </c>
      <c r="D465" s="2">
        <v>-1.1000000000000001</v>
      </c>
      <c r="E465" s="2">
        <v>-2.9</v>
      </c>
      <c r="F465" s="2">
        <v>9.4</v>
      </c>
      <c r="G465" s="2">
        <v>9.6999999999999993</v>
      </c>
      <c r="H465" s="2">
        <v>1020.6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57.5</v>
      </c>
      <c r="O465">
        <v>784.2</v>
      </c>
      <c r="P465">
        <v>0.4</v>
      </c>
      <c r="Q465">
        <v>0.6</v>
      </c>
      <c r="R465" s="5">
        <v>0.31666666666666698</v>
      </c>
      <c r="T465" s="13">
        <f t="shared" si="12"/>
        <v>0.6</v>
      </c>
      <c r="U465" s="13">
        <f t="shared" si="13"/>
        <v>-2.6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0.1</v>
      </c>
      <c r="C466" s="2">
        <v>91</v>
      </c>
      <c r="D466" s="2">
        <v>-1.2</v>
      </c>
      <c r="E466" s="2">
        <v>-2.2999999999999998</v>
      </c>
      <c r="F466" s="2">
        <v>6.8</v>
      </c>
      <c r="G466" s="2">
        <v>7.2</v>
      </c>
      <c r="H466" s="2">
        <v>1020.4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57.5</v>
      </c>
      <c r="O466">
        <v>784.2</v>
      </c>
      <c r="P466">
        <v>0.4</v>
      </c>
      <c r="Q466">
        <v>0.6</v>
      </c>
      <c r="R466" s="5">
        <v>0.31736111111111098</v>
      </c>
      <c r="T466" s="13">
        <f t="shared" si="12"/>
        <v>0.6</v>
      </c>
      <c r="U466" s="13">
        <f t="shared" si="13"/>
        <v>-2.5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0.2</v>
      </c>
      <c r="C467" s="2">
        <v>91</v>
      </c>
      <c r="D467" s="2">
        <v>-1.1000000000000001</v>
      </c>
      <c r="E467" s="2">
        <v>0.2</v>
      </c>
      <c r="F467" s="2">
        <v>3.6</v>
      </c>
      <c r="G467" s="2">
        <v>5.8</v>
      </c>
      <c r="H467" s="2">
        <v>1020.6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57.5</v>
      </c>
      <c r="O467">
        <v>784.2</v>
      </c>
      <c r="P467">
        <v>0.4</v>
      </c>
      <c r="Q467">
        <v>0.5</v>
      </c>
      <c r="R467" s="5">
        <v>0.31805555555555598</v>
      </c>
      <c r="T467" s="13">
        <f t="shared" si="12"/>
        <v>0.5</v>
      </c>
      <c r="U467" s="13">
        <f t="shared" si="13"/>
        <v>-2.7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0.2</v>
      </c>
      <c r="C468" s="2">
        <v>91</v>
      </c>
      <c r="D468" s="2">
        <v>-1.1000000000000001</v>
      </c>
      <c r="E468" s="2">
        <v>-2</v>
      </c>
      <c r="F468" s="2">
        <v>6.5</v>
      </c>
      <c r="G468" s="2">
        <v>6.5</v>
      </c>
      <c r="H468" s="2">
        <v>1020.5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57.5</v>
      </c>
      <c r="O468">
        <v>784.2</v>
      </c>
      <c r="P468">
        <v>0.4</v>
      </c>
      <c r="Q468">
        <v>0.5</v>
      </c>
      <c r="R468" s="5">
        <v>0.31874999999999998</v>
      </c>
      <c r="T468" s="13">
        <f t="shared" si="12"/>
        <v>0.5</v>
      </c>
      <c r="U468" s="13">
        <f t="shared" si="13"/>
        <v>-2.7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0.2</v>
      </c>
      <c r="C469" s="2">
        <v>91</v>
      </c>
      <c r="D469" s="2">
        <v>-1.1000000000000001</v>
      </c>
      <c r="E469" s="2">
        <v>0.2</v>
      </c>
      <c r="F469" s="2">
        <v>3.6</v>
      </c>
      <c r="G469" s="2">
        <v>4.3</v>
      </c>
      <c r="H469" s="2">
        <v>1020.3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57.5</v>
      </c>
      <c r="O469">
        <v>784.2</v>
      </c>
      <c r="P469">
        <v>0.4</v>
      </c>
      <c r="Q469">
        <v>0.6</v>
      </c>
      <c r="R469" s="5">
        <v>0.31944444444444398</v>
      </c>
      <c r="T469" s="13">
        <f t="shared" si="12"/>
        <v>0.6</v>
      </c>
      <c r="U469" s="13">
        <f t="shared" si="13"/>
        <v>-2.6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0.2</v>
      </c>
      <c r="C470" s="2">
        <v>91</v>
      </c>
      <c r="D470" s="2">
        <v>-1.1000000000000001</v>
      </c>
      <c r="E470" s="2">
        <v>-2.4</v>
      </c>
      <c r="F470" s="2">
        <v>7.6</v>
      </c>
      <c r="G470" s="2">
        <v>7.9</v>
      </c>
      <c r="H470" s="2">
        <v>1020.5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57.5</v>
      </c>
      <c r="O470">
        <v>784.2</v>
      </c>
      <c r="P470">
        <v>0.4</v>
      </c>
      <c r="Q470">
        <v>0.5</v>
      </c>
      <c r="R470" s="5">
        <v>0.32013888888888897</v>
      </c>
      <c r="T470" s="13">
        <f t="shared" si="12"/>
        <v>0.5</v>
      </c>
      <c r="U470" s="13">
        <f t="shared" si="13"/>
        <v>-2.7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0.2</v>
      </c>
      <c r="C471" s="2">
        <v>91</v>
      </c>
      <c r="D471" s="2">
        <v>-1.1000000000000001</v>
      </c>
      <c r="E471" s="2">
        <v>-2.5</v>
      </c>
      <c r="F471" s="2">
        <v>7.9</v>
      </c>
      <c r="G471" s="2">
        <v>11.2</v>
      </c>
      <c r="H471" s="2">
        <v>1020.6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57.5</v>
      </c>
      <c r="O471">
        <v>784.2</v>
      </c>
      <c r="P471">
        <v>0.4</v>
      </c>
      <c r="Q471">
        <v>0.6</v>
      </c>
      <c r="R471" s="5">
        <v>0.32083333333333303</v>
      </c>
      <c r="T471" s="13">
        <f t="shared" si="12"/>
        <v>0.6</v>
      </c>
      <c r="U471" s="13">
        <f t="shared" si="13"/>
        <v>-2.6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0.1</v>
      </c>
      <c r="C472" s="2">
        <v>91</v>
      </c>
      <c r="D472" s="2">
        <v>-1.2</v>
      </c>
      <c r="E472" s="2">
        <v>-3.1</v>
      </c>
      <c r="F472" s="2">
        <v>9.6999999999999993</v>
      </c>
      <c r="G472" s="2">
        <v>13</v>
      </c>
      <c r="H472" s="2">
        <v>1020.7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57.5</v>
      </c>
      <c r="O472">
        <v>784.2</v>
      </c>
      <c r="P472">
        <v>0.4</v>
      </c>
      <c r="Q472">
        <v>0.5</v>
      </c>
      <c r="R472" s="5">
        <v>0.32152777777777802</v>
      </c>
      <c r="T472" s="13">
        <f t="shared" si="12"/>
        <v>0.5</v>
      </c>
      <c r="U472" s="13">
        <f t="shared" si="13"/>
        <v>-2.6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0.1</v>
      </c>
      <c r="C473" s="2">
        <v>91</v>
      </c>
      <c r="D473" s="2">
        <v>-1.2</v>
      </c>
      <c r="E473" s="2">
        <v>-2.2999999999999998</v>
      </c>
      <c r="F473" s="2">
        <v>6.8</v>
      </c>
      <c r="G473" s="2">
        <v>10.8</v>
      </c>
      <c r="H473" s="2">
        <v>1020.6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57.5</v>
      </c>
      <c r="O473">
        <v>784.2</v>
      </c>
      <c r="P473">
        <v>0.4</v>
      </c>
      <c r="Q473">
        <v>0.5</v>
      </c>
      <c r="R473" s="5">
        <v>0.32222222222222202</v>
      </c>
      <c r="T473" s="13">
        <f t="shared" si="12"/>
        <v>0.5</v>
      </c>
      <c r="U473" s="13">
        <f t="shared" si="13"/>
        <v>-2.6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0.1</v>
      </c>
      <c r="C474" s="2">
        <v>91</v>
      </c>
      <c r="D474" s="2">
        <v>-1.2</v>
      </c>
      <c r="E474" s="2">
        <v>-3.3</v>
      </c>
      <c r="F474" s="2">
        <v>10.4</v>
      </c>
      <c r="G474" s="2">
        <v>14.4</v>
      </c>
      <c r="H474" s="2">
        <v>1020.6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57.5</v>
      </c>
      <c r="O474">
        <v>784.2</v>
      </c>
      <c r="P474">
        <v>0.4</v>
      </c>
      <c r="Q474">
        <v>0.5</v>
      </c>
      <c r="R474" s="5">
        <v>0.32291666666666702</v>
      </c>
      <c r="T474" s="13">
        <f t="shared" si="12"/>
        <v>0.5</v>
      </c>
      <c r="U474" s="13">
        <f t="shared" si="13"/>
        <v>-2.6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0.1</v>
      </c>
      <c r="C475" s="2">
        <v>91</v>
      </c>
      <c r="D475" s="2">
        <v>-1.2</v>
      </c>
      <c r="E475" s="2">
        <v>-3.5</v>
      </c>
      <c r="F475" s="2">
        <v>11.2</v>
      </c>
      <c r="G475" s="2">
        <v>14.4</v>
      </c>
      <c r="H475" s="2">
        <v>1020.6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57.5</v>
      </c>
      <c r="O475">
        <v>784.2</v>
      </c>
      <c r="P475">
        <v>0.4</v>
      </c>
      <c r="Q475">
        <v>0.5</v>
      </c>
      <c r="R475" s="5">
        <v>0.32361111111111102</v>
      </c>
      <c r="T475" s="13">
        <f t="shared" si="12"/>
        <v>0.5</v>
      </c>
      <c r="U475" s="13">
        <f t="shared" si="13"/>
        <v>-2.6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0.1</v>
      </c>
      <c r="C476" s="2">
        <v>91</v>
      </c>
      <c r="D476" s="2">
        <v>-1.2</v>
      </c>
      <c r="E476" s="2">
        <v>-2.6</v>
      </c>
      <c r="F476" s="2">
        <v>7.9</v>
      </c>
      <c r="G476" s="2">
        <v>9.6999999999999993</v>
      </c>
      <c r="H476" s="2">
        <v>1020.6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57.5</v>
      </c>
      <c r="O476">
        <v>784.2</v>
      </c>
      <c r="P476">
        <v>0.4</v>
      </c>
      <c r="Q476">
        <v>0.5</v>
      </c>
      <c r="R476" s="5">
        <v>0.32430555555555601</v>
      </c>
      <c r="T476" s="13">
        <f t="shared" si="12"/>
        <v>0.5</v>
      </c>
      <c r="U476" s="13">
        <f t="shared" si="13"/>
        <v>-2.6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0.1</v>
      </c>
      <c r="C477" s="2">
        <v>91</v>
      </c>
      <c r="D477" s="2">
        <v>-1.2</v>
      </c>
      <c r="E477" s="2">
        <v>-3.1</v>
      </c>
      <c r="F477" s="2">
        <v>9.6999999999999993</v>
      </c>
      <c r="G477" s="2">
        <v>9.6999999999999993</v>
      </c>
      <c r="H477" s="2">
        <v>1020.5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57.5</v>
      </c>
      <c r="O477">
        <v>784.2</v>
      </c>
      <c r="P477">
        <v>0.4</v>
      </c>
      <c r="Q477">
        <v>0.5</v>
      </c>
      <c r="R477" s="5">
        <v>0.32500000000000001</v>
      </c>
      <c r="T477" s="13">
        <f t="shared" si="12"/>
        <v>0.5</v>
      </c>
      <c r="U477" s="13">
        <f t="shared" si="13"/>
        <v>-2.6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0.1</v>
      </c>
      <c r="C478" s="2">
        <v>91</v>
      </c>
      <c r="D478" s="2">
        <v>-1.2</v>
      </c>
      <c r="E478" s="2">
        <v>-2.2999999999999998</v>
      </c>
      <c r="F478" s="2">
        <v>6.8</v>
      </c>
      <c r="G478" s="2">
        <v>10.1</v>
      </c>
      <c r="H478" s="2">
        <v>1020.6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57.5</v>
      </c>
      <c r="O478">
        <v>784.2</v>
      </c>
      <c r="P478">
        <v>0.4</v>
      </c>
      <c r="Q478">
        <v>0.5</v>
      </c>
      <c r="R478" s="5">
        <v>0.32569444444444401</v>
      </c>
      <c r="T478" s="13">
        <f t="shared" si="12"/>
        <v>0.5</v>
      </c>
      <c r="U478" s="13">
        <f t="shared" si="13"/>
        <v>-2.6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0.1</v>
      </c>
      <c r="C479" s="2">
        <v>91</v>
      </c>
      <c r="D479" s="2">
        <v>-1.2</v>
      </c>
      <c r="E479" s="2">
        <v>-2.2999999999999998</v>
      </c>
      <c r="F479" s="2">
        <v>6.8</v>
      </c>
      <c r="G479" s="2">
        <v>12.6</v>
      </c>
      <c r="H479" s="2">
        <v>1020.8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57.5</v>
      </c>
      <c r="O479">
        <v>784.2</v>
      </c>
      <c r="P479">
        <v>0.4</v>
      </c>
      <c r="Q479">
        <v>0.5</v>
      </c>
      <c r="R479" s="5">
        <v>0.32638888888888901</v>
      </c>
      <c r="T479" s="13">
        <f t="shared" si="12"/>
        <v>0.5</v>
      </c>
      <c r="U479" s="13">
        <f t="shared" si="13"/>
        <v>-2.6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0.1</v>
      </c>
      <c r="C480" s="2">
        <v>91</v>
      </c>
      <c r="D480" s="2">
        <v>-1.2</v>
      </c>
      <c r="E480" s="2">
        <v>-2.9</v>
      </c>
      <c r="F480" s="2">
        <v>9</v>
      </c>
      <c r="G480" s="2">
        <v>10.4</v>
      </c>
      <c r="H480" s="2">
        <v>1020.6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57.5</v>
      </c>
      <c r="O480">
        <v>784.2</v>
      </c>
      <c r="P480">
        <v>0.4</v>
      </c>
      <c r="Q480">
        <v>0.5</v>
      </c>
      <c r="R480" s="5">
        <v>0.327083333333333</v>
      </c>
      <c r="T480" s="13">
        <f t="shared" si="12"/>
        <v>0.5</v>
      </c>
      <c r="U480" s="13">
        <f t="shared" si="13"/>
        <v>-2.6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0.1</v>
      </c>
      <c r="C481" s="2">
        <v>91</v>
      </c>
      <c r="D481" s="2">
        <v>-1.2</v>
      </c>
      <c r="E481" s="2">
        <v>-2.8</v>
      </c>
      <c r="F481" s="2">
        <v>8.6</v>
      </c>
      <c r="G481" s="2">
        <v>8.6</v>
      </c>
      <c r="H481" s="2">
        <v>1020.5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57.5</v>
      </c>
      <c r="O481">
        <v>784.2</v>
      </c>
      <c r="P481">
        <v>0.4</v>
      </c>
      <c r="Q481">
        <v>0.5</v>
      </c>
      <c r="R481" s="5">
        <v>0.327777777777778</v>
      </c>
      <c r="T481" s="13">
        <f t="shared" si="12"/>
        <v>0.5</v>
      </c>
      <c r="U481" s="13">
        <f t="shared" si="13"/>
        <v>-2.6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0.1</v>
      </c>
      <c r="C482" s="2">
        <v>91</v>
      </c>
      <c r="D482" s="2">
        <v>-1.2</v>
      </c>
      <c r="E482" s="2">
        <v>-3</v>
      </c>
      <c r="F482" s="2">
        <v>9.4</v>
      </c>
      <c r="G482" s="2">
        <v>12.2</v>
      </c>
      <c r="H482" s="2">
        <v>1020.6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57.5</v>
      </c>
      <c r="O482">
        <v>784.2</v>
      </c>
      <c r="P482">
        <v>0.4</v>
      </c>
      <c r="Q482">
        <v>0.5</v>
      </c>
      <c r="R482" s="5">
        <v>0.328472222222222</v>
      </c>
      <c r="T482" s="13">
        <f t="shared" si="12"/>
        <v>0.5</v>
      </c>
      <c r="U482" s="13">
        <f t="shared" si="13"/>
        <v>-2.6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0.1</v>
      </c>
      <c r="C483" s="2">
        <v>91</v>
      </c>
      <c r="D483" s="2">
        <v>-1.2</v>
      </c>
      <c r="E483" s="2">
        <v>-1.9</v>
      </c>
      <c r="F483" s="2">
        <v>6.1</v>
      </c>
      <c r="G483" s="2">
        <v>7.2</v>
      </c>
      <c r="H483" s="2">
        <v>1020.8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57.5</v>
      </c>
      <c r="O483">
        <v>784.2</v>
      </c>
      <c r="P483">
        <v>0.4</v>
      </c>
      <c r="Q483">
        <v>0.5</v>
      </c>
      <c r="R483" s="5">
        <v>0.329166666666667</v>
      </c>
      <c r="T483" s="13">
        <f t="shared" si="12"/>
        <v>0.5</v>
      </c>
      <c r="U483" s="13">
        <f t="shared" si="13"/>
        <v>-2.6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0.1</v>
      </c>
      <c r="C484" s="2">
        <v>91</v>
      </c>
      <c r="D484" s="2">
        <v>-1.2</v>
      </c>
      <c r="E484" s="2">
        <v>-3.2</v>
      </c>
      <c r="F484" s="2">
        <v>10.1</v>
      </c>
      <c r="G484" s="2">
        <v>19.8</v>
      </c>
      <c r="H484" s="2">
        <v>1020.5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57.5</v>
      </c>
      <c r="O484">
        <v>784.2</v>
      </c>
      <c r="P484">
        <v>0.4</v>
      </c>
      <c r="Q484">
        <v>0.5</v>
      </c>
      <c r="R484" s="5">
        <v>0.32986111111111099</v>
      </c>
      <c r="T484" s="13">
        <f t="shared" si="12"/>
        <v>0.5</v>
      </c>
      <c r="U484" s="13">
        <f t="shared" si="13"/>
        <v>-2.6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0.1</v>
      </c>
      <c r="C485" s="2">
        <v>91</v>
      </c>
      <c r="D485" s="2">
        <v>-1.2</v>
      </c>
      <c r="E485" s="2">
        <v>-2.6</v>
      </c>
      <c r="F485" s="2">
        <v>7.9</v>
      </c>
      <c r="G485" s="2">
        <v>11.9</v>
      </c>
      <c r="H485" s="2">
        <v>1020.6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57.5</v>
      </c>
      <c r="O485">
        <v>784.2</v>
      </c>
      <c r="P485">
        <v>0.4</v>
      </c>
      <c r="Q485">
        <v>0.5</v>
      </c>
      <c r="R485" s="5">
        <v>0.33055555555555599</v>
      </c>
      <c r="T485" s="13">
        <f t="shared" si="12"/>
        <v>0.5</v>
      </c>
      <c r="U485" s="13">
        <f t="shared" si="13"/>
        <v>-2.6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0.1</v>
      </c>
      <c r="C486" s="2">
        <v>91</v>
      </c>
      <c r="D486" s="2">
        <v>-1.2</v>
      </c>
      <c r="E486" s="2">
        <v>-2.7</v>
      </c>
      <c r="F486" s="2">
        <v>8.3000000000000007</v>
      </c>
      <c r="G486" s="2">
        <v>9.4</v>
      </c>
      <c r="H486" s="2">
        <v>1020.7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57.5</v>
      </c>
      <c r="O486">
        <v>784.2</v>
      </c>
      <c r="P486">
        <v>0.4</v>
      </c>
      <c r="Q486">
        <v>0.5</v>
      </c>
      <c r="R486" s="5">
        <v>0.33124999999999999</v>
      </c>
      <c r="T486" s="13">
        <f t="shared" si="12"/>
        <v>0.5</v>
      </c>
      <c r="U486" s="13">
        <f t="shared" si="13"/>
        <v>-2.6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0.1</v>
      </c>
      <c r="C487" s="2">
        <v>91</v>
      </c>
      <c r="D487" s="2">
        <v>-1.2</v>
      </c>
      <c r="E487" s="2">
        <v>-1.8</v>
      </c>
      <c r="F487" s="2">
        <v>5.8</v>
      </c>
      <c r="G487" s="2">
        <v>9.6999999999999993</v>
      </c>
      <c r="H487" s="2">
        <v>1020.6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57.5</v>
      </c>
      <c r="O487">
        <v>784.2</v>
      </c>
      <c r="P487">
        <v>0.4</v>
      </c>
      <c r="Q487">
        <v>0.5</v>
      </c>
      <c r="R487" s="5">
        <v>0.33194444444444399</v>
      </c>
      <c r="T487" s="13">
        <f t="shared" si="12"/>
        <v>0.5</v>
      </c>
      <c r="U487" s="13">
        <f t="shared" si="13"/>
        <v>-2.6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0.1</v>
      </c>
      <c r="C488" s="2">
        <v>91</v>
      </c>
      <c r="D488" s="2">
        <v>-1.2</v>
      </c>
      <c r="E488" s="2">
        <v>-2.4</v>
      </c>
      <c r="F488" s="2">
        <v>7.2</v>
      </c>
      <c r="G488" s="2">
        <v>10.1</v>
      </c>
      <c r="H488" s="2">
        <v>1020.7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57.5</v>
      </c>
      <c r="O488">
        <v>784.2</v>
      </c>
      <c r="P488">
        <v>0.4</v>
      </c>
      <c r="Q488">
        <v>0.5</v>
      </c>
      <c r="R488" s="5">
        <v>0.33263888888888898</v>
      </c>
      <c r="T488" s="13">
        <f t="shared" si="12"/>
        <v>0.5</v>
      </c>
      <c r="U488" s="13">
        <f t="shared" si="13"/>
        <v>-2.6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2"/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53" activePane="bottomLeft" state="frozen"/>
      <selection activeCell="G49" sqref="G49"/>
      <selection pane="bottomLeft" activeCell="L76" sqref="L76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157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156</v>
      </c>
      <c r="BF1" s="199" t="s">
        <v>155</v>
      </c>
      <c r="BR1" s="19" t="s">
        <v>154</v>
      </c>
      <c r="BS1" s="252" t="s">
        <v>153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268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6" t="str">
        <f>$C$5</f>
        <v>Janvier_2026</v>
      </c>
      <c r="AH3" s="637"/>
      <c r="AI3" s="527"/>
      <c r="AJ3" s="625" t="s">
        <v>152</v>
      </c>
      <c r="AK3" s="626"/>
      <c r="AL3" s="627"/>
      <c r="AM3" s="310"/>
      <c r="AN3" s="622" t="s">
        <v>151</v>
      </c>
      <c r="AO3" s="623"/>
      <c r="AP3" s="623"/>
      <c r="AQ3" s="623"/>
      <c r="AR3" s="624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150</v>
      </c>
      <c r="BB3" s="533"/>
      <c r="BC3" s="223"/>
      <c r="BE3" s="19" t="s">
        <v>149</v>
      </c>
      <c r="BF3" s="199" t="s">
        <v>148</v>
      </c>
      <c r="BM3" s="19"/>
      <c r="BR3" t="s">
        <v>147</v>
      </c>
      <c r="BS3" s="273" t="s">
        <v>146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267</v>
      </c>
      <c r="D5" s="304"/>
      <c r="E5" s="497"/>
      <c r="F5" s="303" t="s">
        <v>144</v>
      </c>
      <c r="G5" s="296"/>
      <c r="H5" s="302" t="s">
        <v>145</v>
      </c>
      <c r="I5" s="296"/>
      <c r="J5" s="301" t="s">
        <v>32</v>
      </c>
      <c r="K5" s="475"/>
      <c r="L5" s="300">
        <f>BI81</f>
        <v>-4.5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38.5</v>
      </c>
      <c r="S5" s="293"/>
      <c r="T5" s="292" t="str">
        <f>VLOOKUP($BK$81,$BK$83:$BL$95,2,0)</f>
        <v>Aout</v>
      </c>
      <c r="U5" s="511"/>
      <c r="V5" s="223"/>
      <c r="W5" s="488"/>
      <c r="X5" s="638" t="str">
        <f>C5</f>
        <v>Janvier_2026</v>
      </c>
      <c r="Y5" s="639"/>
      <c r="Z5" s="475"/>
      <c r="AA5" s="640">
        <f ca="1">NOW()</f>
        <v>46023.586534259259</v>
      </c>
      <c r="AB5" s="641"/>
      <c r="AC5" s="642"/>
      <c r="AD5" s="515"/>
      <c r="AE5" s="223"/>
      <c r="AF5" s="489"/>
      <c r="AG5" s="634" t="s">
        <v>144</v>
      </c>
      <c r="AH5" s="635"/>
      <c r="AI5" s="528"/>
      <c r="AJ5" s="461">
        <f>SUM($AJ$11:$AJ$72)</f>
        <v>0</v>
      </c>
      <c r="AK5" s="475"/>
      <c r="AL5" s="289">
        <f>SUM($AL$11:$AL$72)</f>
        <v>0</v>
      </c>
      <c r="AM5" s="475"/>
      <c r="AN5" s="257">
        <f>SUM(AN$11:AN$72)</f>
        <v>0</v>
      </c>
      <c r="AO5" s="475"/>
      <c r="AP5" s="257">
        <f>SUM(AP$11:AP$72)</f>
        <v>0</v>
      </c>
      <c r="AQ5" s="475"/>
      <c r="AR5" s="257">
        <f>SUM(AR$11:AR$72)</f>
        <v>0</v>
      </c>
      <c r="AS5" s="475"/>
      <c r="AT5" s="257">
        <f>SUM(AT$11:AT$72)</f>
        <v>0</v>
      </c>
      <c r="AU5" s="511"/>
      <c r="AV5" s="223"/>
      <c r="AW5" s="489"/>
      <c r="AX5" s="291" t="s">
        <v>144</v>
      </c>
      <c r="AY5" s="290"/>
      <c r="AZ5" s="475"/>
      <c r="BA5" s="289">
        <f>SUM(BA$11:BA$74)+Relevés!X3</f>
        <v>0</v>
      </c>
      <c r="BB5" s="534"/>
      <c r="BC5" s="223"/>
      <c r="BE5" s="19" t="s">
        <v>143</v>
      </c>
      <c r="BF5" s="199" t="s">
        <v>142</v>
      </c>
      <c r="BL5" s="25"/>
      <c r="BN5" s="25"/>
      <c r="BR5" s="19" t="s">
        <v>141</v>
      </c>
      <c r="BS5" s="199" t="s">
        <v>140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28" t="s">
        <v>139</v>
      </c>
      <c r="D7" s="629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0</v>
      </c>
      <c r="M7" s="508"/>
      <c r="N7" s="281" t="e">
        <f>VLOOKUP($L$7,$L$11:$Y$39,14,0)</f>
        <v>#N/A</v>
      </c>
      <c r="O7" s="508"/>
      <c r="P7" s="498"/>
      <c r="Q7" s="508"/>
      <c r="R7" s="280">
        <f>MAX(R$11:R72)</f>
        <v>0</v>
      </c>
      <c r="S7" s="508"/>
      <c r="T7" s="279" t="e">
        <f>VLOOKUP($R$7,$R$11:$Y$72,8,0)</f>
        <v>#N/A</v>
      </c>
      <c r="U7" s="511"/>
      <c r="V7" s="223"/>
      <c r="W7" s="489"/>
      <c r="X7" s="630" t="s">
        <v>138</v>
      </c>
      <c r="Y7" s="631"/>
      <c r="Z7" s="475"/>
      <c r="AA7" s="278" t="s">
        <v>137</v>
      </c>
      <c r="AB7" s="475"/>
      <c r="AC7" s="277" t="s">
        <v>136</v>
      </c>
      <c r="AD7" s="511"/>
      <c r="AE7" s="223"/>
      <c r="AF7" s="489"/>
      <c r="AG7" s="620">
        <f ca="1">TODAY()</f>
        <v>46023</v>
      </c>
      <c r="AH7" s="621"/>
      <c r="AI7" s="475"/>
      <c r="AJ7" s="275" t="e">
        <f>VLOOKUP($AJ$9,$AJ$11:$AY$72,16,0)</f>
        <v>#N/A</v>
      </c>
      <c r="AK7" s="475"/>
      <c r="AL7" s="276" t="e">
        <f>VLOOKUP($AL$9,$AL$11:$AY$72,14,0)</f>
        <v>#N/A</v>
      </c>
      <c r="AM7" s="475"/>
      <c r="AN7" s="275" t="s">
        <v>135</v>
      </c>
      <c r="AO7" s="475"/>
      <c r="AP7" s="275" t="s">
        <v>135</v>
      </c>
      <c r="AQ7" s="475"/>
      <c r="AR7" s="275" t="s">
        <v>134</v>
      </c>
      <c r="AS7" s="475"/>
      <c r="AT7" s="275" t="s">
        <v>134</v>
      </c>
      <c r="AU7" s="511"/>
      <c r="AV7" s="223"/>
      <c r="AW7" s="489"/>
      <c r="AX7" s="620">
        <f ca="1">TODAY()</f>
        <v>46023</v>
      </c>
      <c r="AY7" s="621"/>
      <c r="AZ7" s="475"/>
      <c r="BA7" s="274" t="e">
        <f>VLOOKUP($BA$9,$BA$11:$BE$72,5,0)</f>
        <v>#N/A</v>
      </c>
      <c r="BB7" s="529"/>
      <c r="BC7" s="223"/>
      <c r="BE7" s="19" t="s">
        <v>133</v>
      </c>
      <c r="BF7" s="273" t="s">
        <v>132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2"/>
      <c r="D9" s="633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130</v>
      </c>
      <c r="K9" s="254"/>
      <c r="L9" s="268" t="s">
        <v>131</v>
      </c>
      <c r="M9" s="508"/>
      <c r="N9" s="265" t="e">
        <f>VLOOKUP($L$7,$L$11:$N$39,3,0)</f>
        <v>#N/A</v>
      </c>
      <c r="O9" s="508"/>
      <c r="P9" s="267" t="s">
        <v>130</v>
      </c>
      <c r="Q9" s="508"/>
      <c r="R9" s="266" t="s">
        <v>48</v>
      </c>
      <c r="S9" s="508"/>
      <c r="T9" s="265" t="e">
        <f>VLOOKUP($R$7,$R$11:$Y$72,8,0)</f>
        <v>#N/A</v>
      </c>
      <c r="U9" s="511"/>
      <c r="V9" s="223"/>
      <c r="W9" s="489"/>
      <c r="X9" s="264">
        <f>BM81</f>
        <v>67.7</v>
      </c>
      <c r="Y9" s="264" t="s">
        <v>48</v>
      </c>
      <c r="Z9" s="475"/>
      <c r="AA9" s="263">
        <f>MAX($AA$11:$AA$72)</f>
        <v>0</v>
      </c>
      <c r="AB9" s="475"/>
      <c r="AC9" s="262" t="e">
        <f>VLOOKUP($AA$9,$AA$11:$AH$72,8,0)</f>
        <v>#N/A</v>
      </c>
      <c r="AD9" s="511"/>
      <c r="AE9" s="223"/>
      <c r="AF9" s="489"/>
      <c r="AG9" s="261">
        <f>$BO$79</f>
        <v>726.7</v>
      </c>
      <c r="AH9" s="260" t="s">
        <v>32</v>
      </c>
      <c r="AI9" s="475"/>
      <c r="AJ9" s="259">
        <f>MAX($AJ$11:$AJ$72)</f>
        <v>0</v>
      </c>
      <c r="AK9" s="475"/>
      <c r="AL9" s="258">
        <f>MAX($AL$11:AL$72)</f>
        <v>0</v>
      </c>
      <c r="AM9" s="475"/>
      <c r="AN9" s="257" t="s">
        <v>129</v>
      </c>
      <c r="AO9" s="475"/>
      <c r="AP9" s="257" t="s">
        <v>128</v>
      </c>
      <c r="AQ9" s="475"/>
      <c r="AR9" s="257" t="s">
        <v>127</v>
      </c>
      <c r="AS9" s="475"/>
      <c r="AT9" s="257" t="s">
        <v>126</v>
      </c>
      <c r="AU9" s="511"/>
      <c r="AV9" s="223"/>
      <c r="AW9" s="489"/>
      <c r="AX9" s="256" t="s">
        <v>32</v>
      </c>
      <c r="AY9" s="255">
        <f>$BR$79+$BA$5</f>
        <v>133.88333333333335</v>
      </c>
      <c r="AZ9" s="475"/>
      <c r="BA9" s="253">
        <f>MAX($BA$11:$BA$72)</f>
        <v>0</v>
      </c>
      <c r="BB9" s="529"/>
      <c r="BC9" s="223"/>
      <c r="BE9" s="19" t="s">
        <v>125</v>
      </c>
      <c r="BF9" s="252" t="s">
        <v>124</v>
      </c>
      <c r="BL9" s="2" t="s">
        <v>123</v>
      </c>
      <c r="BM9" s="251" t="s">
        <v>122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121</v>
      </c>
      <c r="BI10" s="247" t="s">
        <v>120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/>
      </c>
      <c r="K11" s="471"/>
      <c r="L11" s="472"/>
      <c r="M11" s="471"/>
      <c r="N11" s="465"/>
      <c r="O11" s="471"/>
      <c r="P11" s="470" t="str">
        <f>IF(OR($R$1="",$R$11=""),"",IF($R$11&gt;$R$1,"»",IF($R$11&lt;$R$1,"¼","¹º")))</f>
        <v/>
      </c>
      <c r="Q11" s="471"/>
      <c r="R11" s="472"/>
      <c r="S11" s="471"/>
      <c r="T11" s="465"/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/>
      <c r="AB11" s="464"/>
      <c r="AC11" s="465"/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/>
      <c r="AK11" s="464"/>
      <c r="AL11" s="465"/>
      <c r="AM11" s="464"/>
      <c r="AN11" s="465"/>
      <c r="AO11" s="464"/>
      <c r="AP11" s="465"/>
      <c r="AQ11" s="464"/>
      <c r="AR11" s="465"/>
      <c r="AS11" s="464"/>
      <c r="AT11" s="465"/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/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/>
      </c>
      <c r="K13" s="471"/>
      <c r="L13" s="472"/>
      <c r="M13" s="471"/>
      <c r="N13" s="465"/>
      <c r="O13" s="471"/>
      <c r="P13" s="470" t="str">
        <f>IF(OR(R11="",R13=""),"",IF(R13&gt;R11,"»",IF(R13&lt;R11,"¼","¹º")))</f>
        <v/>
      </c>
      <c r="Q13" s="471"/>
      <c r="R13" s="472"/>
      <c r="S13" s="471"/>
      <c r="T13" s="465"/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/>
      <c r="AB13" s="464"/>
      <c r="AC13" s="465"/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/>
      <c r="AK13" s="464"/>
      <c r="AL13" s="465"/>
      <c r="AM13" s="464"/>
      <c r="AN13" s="465"/>
      <c r="AO13" s="464"/>
      <c r="AP13" s="465"/>
      <c r="AQ13" s="464"/>
      <c r="AR13" s="465"/>
      <c r="AS13" s="464"/>
      <c r="AT13" s="465"/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/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/>
      </c>
      <c r="K15" s="471"/>
      <c r="L15" s="472"/>
      <c r="M15" s="471"/>
      <c r="N15" s="465"/>
      <c r="O15" s="471"/>
      <c r="P15" s="470" t="str">
        <f>IF(OR(R13="",R15=""),"",IF(R15&gt;R13,"»",IF(R15&lt;R13,"¼","¹º")))</f>
        <v/>
      </c>
      <c r="Q15" s="471"/>
      <c r="R15" s="472"/>
      <c r="S15" s="471"/>
      <c r="T15" s="465"/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/>
      <c r="AB15" s="464"/>
      <c r="AC15" s="465"/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/>
      <c r="AK15" s="464"/>
      <c r="AL15" s="465"/>
      <c r="AM15" s="464"/>
      <c r="AN15" s="465"/>
      <c r="AO15" s="464"/>
      <c r="AP15" s="465"/>
      <c r="AQ15" s="464"/>
      <c r="AR15" s="465"/>
      <c r="AS15" s="464"/>
      <c r="AT15" s="465"/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/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/>
      </c>
      <c r="K17" s="471"/>
      <c r="L17" s="472"/>
      <c r="M17" s="471"/>
      <c r="N17" s="465"/>
      <c r="O17" s="471"/>
      <c r="P17" s="470" t="str">
        <f>IF(OR(R15="",R17=""),"",IF(R17&gt;R15,"»",IF(R17&lt;R15,"¼","¹º")))</f>
        <v/>
      </c>
      <c r="Q17" s="471"/>
      <c r="R17" s="472"/>
      <c r="S17" s="471"/>
      <c r="T17" s="465"/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/>
      <c r="AB17" s="464"/>
      <c r="AC17" s="465"/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/>
      <c r="AK17" s="464"/>
      <c r="AL17" s="465"/>
      <c r="AM17" s="464"/>
      <c r="AN17" s="465"/>
      <c r="AO17" s="464"/>
      <c r="AP17" s="465"/>
      <c r="AQ17" s="464"/>
      <c r="AR17" s="465"/>
      <c r="AS17" s="464"/>
      <c r="AT17" s="465"/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/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/>
      </c>
      <c r="K19" s="471"/>
      <c r="L19" s="472"/>
      <c r="M19" s="471"/>
      <c r="N19" s="465"/>
      <c r="O19" s="471"/>
      <c r="P19" s="470" t="str">
        <f>IF(OR(R17="",R19=""),"",IF(R19&gt;R17,"»",IF(R19&lt;R17,"¼","¹º")))</f>
        <v/>
      </c>
      <c r="Q19" s="471"/>
      <c r="R19" s="472"/>
      <c r="S19" s="471"/>
      <c r="T19" s="465"/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/>
      <c r="AB19" s="464"/>
      <c r="AC19" s="465"/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/>
      <c r="AK19" s="464"/>
      <c r="AL19" s="465"/>
      <c r="AM19" s="464"/>
      <c r="AN19" s="465"/>
      <c r="AO19" s="464"/>
      <c r="AP19" s="465"/>
      <c r="AQ19" s="464"/>
      <c r="AR19" s="465"/>
      <c r="AS19" s="464"/>
      <c r="AT19" s="465"/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/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/>
      </c>
      <c r="K21" s="471"/>
      <c r="L21" s="472"/>
      <c r="M21" s="471"/>
      <c r="N21" s="465"/>
      <c r="O21" s="471"/>
      <c r="P21" s="470" t="str">
        <f>IF(OR(R19="",R21=""),"",IF(R21&gt;R19,"»",IF(R21&lt;R19,"¼","¹º")))</f>
        <v/>
      </c>
      <c r="Q21" s="471"/>
      <c r="R21" s="472"/>
      <c r="S21" s="471"/>
      <c r="T21" s="465"/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/>
      <c r="AB21" s="464"/>
      <c r="AC21" s="465"/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/>
      <c r="AK21" s="464"/>
      <c r="AL21" s="465"/>
      <c r="AM21" s="464"/>
      <c r="AN21" s="465"/>
      <c r="AO21" s="464"/>
      <c r="AP21" s="465"/>
      <c r="AQ21" s="464"/>
      <c r="AR21" s="465"/>
      <c r="AS21" s="464"/>
      <c r="AT21" s="465"/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/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484.4666666666667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726.7</v>
      </c>
      <c r="BP79" s="205">
        <f>SUM(BP83:BP103)</f>
        <v>29.579166666666666</v>
      </c>
      <c r="BQ79"/>
      <c r="BR79" s="203">
        <f>SUM(BR83:BR103)</f>
        <v>133.88333333333335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114</v>
      </c>
      <c r="BI81" s="210">
        <f>MIN(BI83:BI95)</f>
        <v>-4.5</v>
      </c>
      <c r="BJ81" s="204" t="s">
        <v>113</v>
      </c>
      <c r="BK81" s="209">
        <f>MAX(BK83:BK103)</f>
        <v>38.5</v>
      </c>
      <c r="BL81" s="204" t="s">
        <v>41</v>
      </c>
      <c r="BM81" s="208">
        <f>MAX(BM83:BM103)</f>
        <v>67.7</v>
      </c>
      <c r="BN81" s="207" t="s">
        <v>28</v>
      </c>
      <c r="BO81" s="206">
        <f>MAX(BO83:BO106)</f>
        <v>164</v>
      </c>
      <c r="BP81" s="205">
        <f>MAX(BP83:BP106)</f>
        <v>7.0041666666666664</v>
      </c>
      <c r="BQ81" s="204" t="s">
        <v>18</v>
      </c>
      <c r="BR81" s="203">
        <f>MAX(BR83:BR106)</f>
        <v>17.215277777777782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112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111</v>
      </c>
      <c r="BI83" s="197">
        <v>-4.5</v>
      </c>
      <c r="BJ83" s="193" t="s">
        <v>111</v>
      </c>
      <c r="BK83" s="197">
        <v>13.5</v>
      </c>
      <c r="BL83" s="193" t="s">
        <v>111</v>
      </c>
      <c r="BM83" s="195">
        <v>67.7</v>
      </c>
      <c r="BN83" s="193" t="s">
        <v>111</v>
      </c>
      <c r="BO83" s="194">
        <v>164</v>
      </c>
      <c r="BP83" s="192">
        <v>7.0041666666666664</v>
      </c>
      <c r="BQ83" s="193" t="s">
        <v>111</v>
      </c>
      <c r="BR83" s="192">
        <v>4.4576388888888889</v>
      </c>
    </row>
    <row r="84" spans="3:70" s="2" customFormat="1">
      <c r="C84" s="199" t="s">
        <v>110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 t="s">
        <v>109</v>
      </c>
      <c r="BI84" s="197">
        <v>-2.6</v>
      </c>
      <c r="BJ84" s="193" t="s">
        <v>109</v>
      </c>
      <c r="BK84" s="197">
        <v>17.8</v>
      </c>
      <c r="BL84" s="193" t="s">
        <v>109</v>
      </c>
      <c r="BM84" s="195">
        <v>45.4</v>
      </c>
      <c r="BN84" s="193" t="s">
        <v>109</v>
      </c>
      <c r="BO84" s="194">
        <v>81</v>
      </c>
      <c r="BP84" s="192">
        <v>2.8465277777777773</v>
      </c>
      <c r="BQ84" s="193" t="s">
        <v>109</v>
      </c>
      <c r="BR84" s="192">
        <v>8.2083333333333321</v>
      </c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 t="s">
        <v>108</v>
      </c>
      <c r="BI85" s="201">
        <v>-0.5</v>
      </c>
      <c r="BJ85" s="200" t="s">
        <v>108</v>
      </c>
      <c r="BK85" s="196">
        <v>18.8</v>
      </c>
      <c r="BL85" s="19" t="s">
        <v>108</v>
      </c>
      <c r="BM85" s="195">
        <v>39.6</v>
      </c>
      <c r="BN85" s="19" t="s">
        <v>108</v>
      </c>
      <c r="BO85" s="194">
        <v>36</v>
      </c>
      <c r="BP85" s="192">
        <v>1.9861111111111109</v>
      </c>
      <c r="BQ85" s="19" t="s">
        <v>108</v>
      </c>
      <c r="BR85" s="192">
        <v>14.023611111111112</v>
      </c>
    </row>
    <row r="86" spans="3:70">
      <c r="C86" s="199" t="s">
        <v>107</v>
      </c>
      <c r="D86" s="198"/>
      <c r="E86" s="198"/>
      <c r="BG86"/>
      <c r="BH86" s="13" t="s">
        <v>106</v>
      </c>
      <c r="BI86" s="197">
        <v>4.5</v>
      </c>
      <c r="BJ86" s="193" t="s">
        <v>106</v>
      </c>
      <c r="BK86" s="197">
        <v>26.4</v>
      </c>
      <c r="BL86" s="193" t="s">
        <v>106</v>
      </c>
      <c r="BM86" s="195">
        <v>58.3</v>
      </c>
      <c r="BN86" s="193" t="s">
        <v>106</v>
      </c>
      <c r="BO86" s="194">
        <v>72.899999999999991</v>
      </c>
      <c r="BP86" s="192">
        <v>2.7180555555555563</v>
      </c>
      <c r="BQ86" s="193" t="s">
        <v>106</v>
      </c>
      <c r="BR86" s="192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7">
        <v>5.7</v>
      </c>
      <c r="BJ87" s="193" t="s">
        <v>105</v>
      </c>
      <c r="BK87" s="197">
        <v>30.7</v>
      </c>
      <c r="BL87" s="193" t="s">
        <v>105</v>
      </c>
      <c r="BM87" s="195">
        <v>35.6</v>
      </c>
      <c r="BN87" s="193" t="s">
        <v>105</v>
      </c>
      <c r="BO87" s="194">
        <v>37.800000000000004</v>
      </c>
      <c r="BP87" s="192">
        <v>1.2361111111111109</v>
      </c>
      <c r="BQ87" s="193" t="s">
        <v>105</v>
      </c>
      <c r="BR87" s="192">
        <v>16.089583333333334</v>
      </c>
    </row>
    <row r="88" spans="3:70">
      <c r="BG88"/>
      <c r="BH88" s="13" t="s">
        <v>104</v>
      </c>
      <c r="BI88" s="197">
        <v>9.1999999999999993</v>
      </c>
      <c r="BJ88" s="193" t="s">
        <v>104</v>
      </c>
      <c r="BK88" s="197">
        <v>34.5</v>
      </c>
      <c r="BL88" s="193" t="s">
        <v>104</v>
      </c>
      <c r="BM88" s="195">
        <v>37.1</v>
      </c>
      <c r="BN88" s="193" t="s">
        <v>104</v>
      </c>
      <c r="BO88" s="194">
        <v>19.399999999999999</v>
      </c>
      <c r="BP88" s="192">
        <v>1.3541666666666667</v>
      </c>
      <c r="BQ88" s="193" t="s">
        <v>104</v>
      </c>
      <c r="BR88" s="192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7">
        <v>12</v>
      </c>
      <c r="BJ89" s="193" t="s">
        <v>103</v>
      </c>
      <c r="BK89" s="197">
        <v>33.799999999999997</v>
      </c>
      <c r="BL89" s="193" t="s">
        <v>103</v>
      </c>
      <c r="BM89" s="195">
        <v>42.5</v>
      </c>
      <c r="BN89" s="193" t="s">
        <v>103</v>
      </c>
      <c r="BO89" s="194">
        <v>37.9</v>
      </c>
      <c r="BP89" s="192">
        <v>0.72916666666666663</v>
      </c>
      <c r="BQ89" s="193" t="s">
        <v>103</v>
      </c>
      <c r="BR89" s="192">
        <v>17.215277777777782</v>
      </c>
    </row>
    <row r="90" spans="3:70">
      <c r="BG90"/>
      <c r="BH90" s="13" t="s">
        <v>102</v>
      </c>
      <c r="BI90" s="197">
        <v>11.5</v>
      </c>
      <c r="BJ90" s="193" t="s">
        <v>102</v>
      </c>
      <c r="BK90" s="197">
        <v>38.5</v>
      </c>
      <c r="BL90" s="193" t="s">
        <v>102</v>
      </c>
      <c r="BM90" s="195">
        <v>39.6</v>
      </c>
      <c r="BN90" s="193" t="s">
        <v>102</v>
      </c>
      <c r="BO90" s="194">
        <v>17.2</v>
      </c>
      <c r="BP90" s="192">
        <v>0.72361111111111109</v>
      </c>
      <c r="BQ90" s="193" t="s">
        <v>102</v>
      </c>
      <c r="BR90" s="192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7">
        <v>7.2</v>
      </c>
      <c r="BJ91" s="193" t="s">
        <v>101</v>
      </c>
      <c r="BK91" s="197">
        <v>29.8</v>
      </c>
      <c r="BL91" s="193" t="s">
        <v>101</v>
      </c>
      <c r="BM91" s="195">
        <v>34.9</v>
      </c>
      <c r="BN91" s="193" t="s">
        <v>101</v>
      </c>
      <c r="BO91" s="194">
        <v>90</v>
      </c>
      <c r="BP91" s="192">
        <v>2.8263888888888884</v>
      </c>
      <c r="BQ91" s="193" t="s">
        <v>101</v>
      </c>
      <c r="BR91" s="192">
        <v>12.897222222222222</v>
      </c>
    </row>
    <row r="92" spans="3:70">
      <c r="BG92"/>
      <c r="BH92" s="13" t="s">
        <v>100</v>
      </c>
      <c r="BI92" s="197">
        <v>5.2</v>
      </c>
      <c r="BJ92" s="193" t="s">
        <v>100</v>
      </c>
      <c r="BK92" s="197">
        <v>23.2</v>
      </c>
      <c r="BL92" s="193" t="s">
        <v>100</v>
      </c>
      <c r="BM92" s="195">
        <v>67.3</v>
      </c>
      <c r="BN92" s="193" t="s">
        <v>100</v>
      </c>
      <c r="BO92" s="194">
        <v>74.800000000000011</v>
      </c>
      <c r="BP92" s="192">
        <v>3.59375</v>
      </c>
      <c r="BQ92" s="193" t="s">
        <v>100</v>
      </c>
      <c r="BR92" s="192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7">
        <v>-3.1</v>
      </c>
      <c r="BJ93" s="193" t="s">
        <v>99</v>
      </c>
      <c r="BK93" s="197">
        <v>19.399999999999999</v>
      </c>
      <c r="BL93" s="193" t="s">
        <v>99</v>
      </c>
      <c r="BM93" s="195">
        <v>39.6</v>
      </c>
      <c r="BN93" s="193" t="s">
        <v>99</v>
      </c>
      <c r="BO93" s="194">
        <v>95.7</v>
      </c>
      <c r="BP93" s="192">
        <v>4.5611111111111118</v>
      </c>
      <c r="BQ93" s="193" t="s">
        <v>99</v>
      </c>
      <c r="BR93" s="192">
        <v>7.2458333333333327</v>
      </c>
    </row>
    <row r="94" spans="3:70">
      <c r="BG94"/>
      <c r="BH94" s="13" t="s">
        <v>208</v>
      </c>
      <c r="BI94" s="197">
        <f>$L$7</f>
        <v>0</v>
      </c>
      <c r="BJ94" s="193" t="str">
        <f>BH94</f>
        <v>Décembre</v>
      </c>
      <c r="BK94" s="197">
        <f>$R$7</f>
        <v>0</v>
      </c>
      <c r="BL94" s="193" t="str">
        <f>BH94</f>
        <v>Décembre</v>
      </c>
      <c r="BM94" s="195">
        <f>$AA$9</f>
        <v>0</v>
      </c>
      <c r="BN94" s="193" t="str">
        <f>BH94</f>
        <v>Décembre</v>
      </c>
      <c r="BO94" s="194">
        <f>$AJ$5</f>
        <v>0</v>
      </c>
      <c r="BP94" s="192">
        <f>$AL$5</f>
        <v>0</v>
      </c>
      <c r="BQ94" s="193" t="str">
        <f>BH94</f>
        <v>Décembre</v>
      </c>
      <c r="BR94" s="192">
        <f>$BA$5</f>
        <v>0</v>
      </c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tabSelected="1" topLeftCell="C1" zoomScaleNormal="100" workbookViewId="0">
      <selection activeCell="R29" sqref="R29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0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6">
        <v>1</v>
      </c>
      <c r="S1" s="650">
        <v>2026</v>
      </c>
      <c r="T1" s="544" t="s">
        <v>206</v>
      </c>
      <c r="U1" s="545" t="s">
        <v>205</v>
      </c>
      <c r="V1" s="550" t="s">
        <v>207</v>
      </c>
      <c r="W1" s="649" t="s">
        <v>111</v>
      </c>
      <c r="Y1" s="580"/>
      <c r="Z1" s="580"/>
      <c r="AA1" s="580"/>
      <c r="AB1" s="68" t="s">
        <v>46</v>
      </c>
      <c r="AC1"/>
      <c r="AD1" s="428" t="s">
        <v>193</v>
      </c>
      <c r="AE1" s="460">
        <f>Relevés!N5</f>
        <v>0</v>
      </c>
      <c r="AF1" s="18" t="s">
        <v>249</v>
      </c>
      <c r="AI1" s="375"/>
      <c r="AJ1" s="375"/>
    </row>
    <row r="2" spans="1:36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51" t="s">
        <v>499</v>
      </c>
      <c r="J2" s="651"/>
      <c r="K2" s="431"/>
      <c r="L2" s="431"/>
      <c r="M2" s="431"/>
      <c r="N2" s="431"/>
      <c r="O2" s="431"/>
      <c r="P2" s="431"/>
      <c r="Q2" s="570"/>
      <c r="R2" s="601" t="e" cm="1">
        <f t="array" ref="R2">_xlfn.IFS(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#N/A</v>
      </c>
      <c r="S2" s="541" t="s">
        <v>204</v>
      </c>
      <c r="T2" s="543" t="str">
        <f ca="1">OFFSET($S$1,$W$2+MATCH("Marée haute",INDIRECT("S" &amp; $W$2 &amp;":S" &amp; $W$2+5),0)-1,0)</f>
        <v>02h40</v>
      </c>
      <c r="U2" s="546" t="str">
        <f ca="1">OFFSET($S$1,$W$2+MATCH("Marée basse",INDIRECT("S" &amp; $W$2 &amp;":S" &amp; $W$2+5),0)-1,0)</f>
        <v>08h24</v>
      </c>
      <c r="V2" s="551">
        <f ca="1">IF(ISNUMBER(OFFSET($S$1,$W$2+7,0)),OFFSET($S$1,$W$2+7,0),"-")</f>
        <v>69</v>
      </c>
      <c r="W2" s="590">
        <f ca="1">MATCH(TEXT(DATEVALUE($S$4&amp;$W$1&amp;$S$1),"jjjj j"),S5:S455,0)+3</f>
        <v>4</v>
      </c>
      <c r="X2" s="581"/>
      <c r="Y2" s="581"/>
      <c r="Z2" s="581"/>
      <c r="AA2" s="581"/>
      <c r="AB2" s="414" t="s">
        <v>32</v>
      </c>
      <c r="AC2" s="430"/>
      <c r="AD2" s="429" t="s">
        <v>192</v>
      </c>
      <c r="AE2" s="460">
        <f>Relevés!N5+Janvier_2026!AJ5</f>
        <v>0</v>
      </c>
      <c r="AF2" t="s">
        <v>250</v>
      </c>
    </row>
    <row r="3" spans="1:36" ht="16.5" thickBot="1">
      <c r="A3" s="220"/>
      <c r="B3" s="387"/>
      <c r="C3" s="554" t="s">
        <v>500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6"/>
      <c r="S3" s="541" t="s">
        <v>203</v>
      </c>
      <c r="T3" s="543" t="str">
        <f ca="1">IFERROR(OFFSET($S$1,$W$2+8+MATCH("Marée haute",INDIRECT("S" &amp; $W$2+8 &amp;":S" &amp; $W$3),0)-1,0),"*****")</f>
        <v>15h12</v>
      </c>
      <c r="U3" s="546" t="str">
        <f ca="1">IFERROR(OFFSET($S$1,$W$2+8+MATCH("Marée basse",INDIRECT("S" &amp; $W$2+8 &amp;":S" &amp; $W$3),0)-1,0),"*****")</f>
        <v>20h51</v>
      </c>
      <c r="V3" s="551">
        <f ca="1">IF(ISNUMBER(OFFSET($S$1,$W$3-1,0)),OFFSET($S$1,$W$3-1,0),"*****")</f>
        <v>74</v>
      </c>
      <c r="W3" s="542">
        <f ca="1">IFERROR(MATCH(TEXT(DATEVALUE($S$4&amp;$W$1&amp;$S$1)+1,"jjjj j"),S5:S441,0)+3,COUNTA(S:S))</f>
        <v>19</v>
      </c>
      <c r="X3" s="580"/>
      <c r="Y3" s="580"/>
      <c r="Z3" s="580"/>
      <c r="AA3" s="580"/>
      <c r="AB3" s="406">
        <v>160</v>
      </c>
      <c r="AC3"/>
      <c r="AD3" s="428" t="s">
        <v>191</v>
      </c>
      <c r="AE3" s="460">
        <f>Janvier_2026!BO79</f>
        <v>726.7</v>
      </c>
      <c r="AF3" t="s">
        <v>251</v>
      </c>
      <c r="AH3" s="427"/>
    </row>
    <row r="4" spans="1:36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5"/>
      <c r="S4" s="607">
        <f ca="1">DAY(TODAY())</f>
        <v>1</v>
      </c>
      <c r="T4" s="2"/>
      <c r="V4" s="581"/>
      <c r="W4" s="581"/>
      <c r="X4" s="581"/>
      <c r="Y4" s="581"/>
      <c r="Z4" s="581"/>
      <c r="AA4" s="581"/>
      <c r="AB4" s="426">
        <f>Janvier_2026!BM81</f>
        <v>67.7</v>
      </c>
    </row>
    <row r="5" spans="1:36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00"/>
      <c r="S5" s="548" t="s">
        <v>269</v>
      </c>
      <c r="T5" s="2"/>
      <c r="U5" s="580"/>
      <c r="V5" s="580"/>
      <c r="W5" s="580"/>
      <c r="X5" s="580"/>
      <c r="Y5" s="580"/>
      <c r="Z5" s="580"/>
      <c r="AA5" s="580"/>
      <c r="AB5" s="406">
        <v>2.5</v>
      </c>
      <c r="AD5" s="425" t="s">
        <v>190</v>
      </c>
      <c r="AE5" s="424">
        <f>LOOKUP(9^9,Relevés!B:B)</f>
        <v>0.1</v>
      </c>
      <c r="AF5" s="394" t="s">
        <v>252</v>
      </c>
    </row>
    <row r="6" spans="1:36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6"/>
      <c r="S6" s="547" t="s">
        <v>212</v>
      </c>
      <c r="T6" s="2"/>
      <c r="X6" s="581"/>
      <c r="Y6" s="581"/>
      <c r="Z6" s="581"/>
      <c r="AA6" s="581"/>
      <c r="AB6" s="403">
        <f>AB3-AB4-AB5</f>
        <v>89.8</v>
      </c>
      <c r="AD6" s="423" t="s">
        <v>179</v>
      </c>
      <c r="AE6" s="422">
        <f>LOOKUP(9^9,Relevés!C:C)</f>
        <v>91</v>
      </c>
      <c r="AF6" s="394" t="s">
        <v>253</v>
      </c>
    </row>
    <row r="7" spans="1:36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5"/>
      <c r="S7" s="547" t="s">
        <v>300</v>
      </c>
      <c r="T7" s="2"/>
      <c r="U7" s="580"/>
      <c r="V7" s="580"/>
      <c r="W7" s="580"/>
      <c r="X7" s="580"/>
      <c r="Y7" s="580"/>
      <c r="Z7" s="580"/>
      <c r="AA7" s="580"/>
      <c r="AB7" s="217"/>
      <c r="AD7" s="421" t="s">
        <v>189</v>
      </c>
      <c r="AE7" s="401">
        <f>LOOKUP(9^9,Relevés!F:G)</f>
        <v>10.1</v>
      </c>
      <c r="AF7" s="394" t="s">
        <v>254</v>
      </c>
    </row>
    <row r="8" spans="1:36" ht="15.75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599"/>
      <c r="S8" s="591" t="s">
        <v>216</v>
      </c>
      <c r="T8" s="2"/>
      <c r="X8" s="581"/>
      <c r="Y8" s="581"/>
      <c r="Z8" s="581"/>
      <c r="AA8" s="581"/>
      <c r="AB8" s="414" t="s">
        <v>33</v>
      </c>
    </row>
    <row r="9" spans="1:36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8"/>
      <c r="S9" s="547" t="s">
        <v>213</v>
      </c>
      <c r="T9" s="588"/>
      <c r="U9" s="587"/>
      <c r="V9" s="587"/>
      <c r="W9" s="587"/>
      <c r="X9" s="587"/>
      <c r="Y9" s="587"/>
      <c r="Z9" s="587"/>
      <c r="AA9" s="587"/>
      <c r="AB9" s="406">
        <v>160</v>
      </c>
      <c r="AD9" s="418" t="s">
        <v>188</v>
      </c>
      <c r="AE9" s="420">
        <f>LOOKUP(9^9,Relevés!D:D)</f>
        <v>-1.2</v>
      </c>
      <c r="AF9" s="416" t="s">
        <v>187</v>
      </c>
    </row>
    <row r="10" spans="1:36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7"/>
      <c r="S10" s="547" t="s">
        <v>301</v>
      </c>
      <c r="T10" s="588"/>
      <c r="U10" s="594" t="s">
        <v>240</v>
      </c>
      <c r="V10" s="581"/>
      <c r="W10" s="581"/>
      <c r="X10" s="581"/>
      <c r="Y10" s="581"/>
      <c r="Z10" s="581"/>
      <c r="AA10" s="581"/>
      <c r="AB10" s="419">
        <f>Janvier_2026!AA9</f>
        <v>0</v>
      </c>
      <c r="AD10" s="418" t="s">
        <v>188</v>
      </c>
      <c r="AE10" s="417">
        <f>243.04*(LN(AE6)+17.625*AE5/(243.04+AE5))/(17.625-(LN(AE6)+17.625*AE5/(243.04+AE5)))</f>
        <v>83.778908415203261</v>
      </c>
      <c r="AF10" s="416" t="s">
        <v>187</v>
      </c>
      <c r="AG10" t="s">
        <v>186</v>
      </c>
    </row>
    <row r="11" spans="1:36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5"/>
      <c r="S11" s="547" t="s">
        <v>233</v>
      </c>
      <c r="T11" s="588"/>
      <c r="U11" s="587"/>
      <c r="V11" s="587"/>
      <c r="W11" s="587"/>
      <c r="X11" s="587"/>
      <c r="Y11" s="587"/>
      <c r="Z11" s="587"/>
      <c r="AA11" s="587"/>
      <c r="AB11" s="406">
        <v>3</v>
      </c>
    </row>
    <row r="12" spans="1:36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599"/>
      <c r="S12" s="547">
        <v>69</v>
      </c>
      <c r="T12" s="588"/>
      <c r="U12" s="581"/>
      <c r="V12" s="581"/>
      <c r="W12" s="581"/>
      <c r="X12" s="581"/>
      <c r="Y12" s="581"/>
      <c r="Z12" s="581"/>
      <c r="AA12" s="581"/>
      <c r="AB12" s="403">
        <f>AB9-AB10-AB11</f>
        <v>157</v>
      </c>
      <c r="AD12" s="384" t="s">
        <v>185</v>
      </c>
      <c r="AE12" s="402">
        <f>LOOKUP(9^9,Relevés!E:E)</f>
        <v>-2.4</v>
      </c>
      <c r="AF12" s="18" t="s">
        <v>255</v>
      </c>
    </row>
    <row r="13" spans="1:36" ht="16.5" thickBot="1">
      <c r="A13" s="220"/>
      <c r="B13" s="387"/>
      <c r="C13" s="389"/>
      <c r="D13" s="415" t="s">
        <v>243</v>
      </c>
      <c r="E13" s="385"/>
      <c r="F13" s="552" t="s">
        <v>244</v>
      </c>
      <c r="G13" s="385"/>
      <c r="H13" s="385"/>
      <c r="I13" s="385"/>
      <c r="J13" s="385"/>
      <c r="K13" s="385"/>
      <c r="L13" s="385"/>
      <c r="M13" s="385"/>
      <c r="N13" s="385"/>
      <c r="O13" s="415" t="s">
        <v>247</v>
      </c>
      <c r="P13" s="555">
        <v>0.36736111111111114</v>
      </c>
      <c r="Q13" s="570"/>
      <c r="R13" s="596"/>
      <c r="S13" s="547" t="s">
        <v>212</v>
      </c>
      <c r="T13" s="588"/>
      <c r="U13" s="587"/>
      <c r="V13" s="587"/>
      <c r="W13" s="587"/>
      <c r="X13" s="587"/>
      <c r="Y13" s="587"/>
      <c r="Z13" s="587"/>
      <c r="AA13" s="587"/>
      <c r="AD13" s="384" t="s">
        <v>185</v>
      </c>
      <c r="AE13" s="402">
        <f>IF(AE7&lt;5,AE5,(13.12+0.6215*AE5)-(11.37*AE7^0.16)+(0.3965*AE5*AE7^0.16))</f>
        <v>-3.2212828626190433</v>
      </c>
    </row>
    <row r="14" spans="1:36" s="190" customFormat="1" ht="15.75" customHeight="1" thickTop="1" thickBot="1">
      <c r="A14" s="560"/>
      <c r="B14" s="561"/>
      <c r="C14" s="410"/>
      <c r="D14" s="575">
        <f>G34</f>
        <v>12</v>
      </c>
      <c r="E14" s="410"/>
      <c r="F14" s="576">
        <f>LOOKUP(9^9,Relevés!E:E)</f>
        <v>-2.4</v>
      </c>
      <c r="G14" s="410"/>
      <c r="H14" s="563"/>
      <c r="I14" s="563" t="s">
        <v>184</v>
      </c>
      <c r="J14" s="563"/>
      <c r="K14" s="410"/>
      <c r="L14" s="410"/>
      <c r="M14" s="407"/>
      <c r="N14" s="410"/>
      <c r="O14" s="410" t="s">
        <v>248</v>
      </c>
      <c r="P14" s="582">
        <v>0.72916666666666663</v>
      </c>
      <c r="Q14" s="571"/>
      <c r="R14" s="4"/>
      <c r="S14" s="547" t="s">
        <v>302</v>
      </c>
      <c r="T14" s="589"/>
      <c r="U14" s="581"/>
      <c r="V14" s="602"/>
      <c r="W14" s="581"/>
      <c r="X14" s="581"/>
      <c r="Y14" s="581"/>
      <c r="Z14" s="581"/>
      <c r="AA14" s="581"/>
      <c r="AB14" s="564" t="s">
        <v>35</v>
      </c>
      <c r="AC14" s="565"/>
      <c r="AD14" s="566" t="s">
        <v>183</v>
      </c>
      <c r="AE14" s="567"/>
    </row>
    <row r="15" spans="1:36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242</v>
      </c>
      <c r="O15" s="389"/>
      <c r="P15" s="579">
        <f>P14-P13</f>
        <v>0.36180555555555549</v>
      </c>
      <c r="Q15" s="379"/>
      <c r="R15" s="599"/>
      <c r="S15" s="547" t="s">
        <v>303</v>
      </c>
      <c r="T15" s="588"/>
      <c r="U15" s="587"/>
      <c r="V15" s="587"/>
      <c r="W15" s="587"/>
      <c r="X15" s="587"/>
      <c r="Y15" s="587"/>
      <c r="Z15" s="587"/>
      <c r="AA15" s="587"/>
      <c r="AB15" s="406">
        <v>160</v>
      </c>
      <c r="AD15" s="413" t="s">
        <v>35</v>
      </c>
      <c r="AE15" s="412">
        <v>24</v>
      </c>
    </row>
    <row r="16" spans="1:36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8"/>
      <c r="S16" s="547" t="s">
        <v>213</v>
      </c>
      <c r="T16" s="588"/>
      <c r="U16" s="594"/>
      <c r="V16" s="581"/>
      <c r="W16" s="581"/>
      <c r="X16" s="581"/>
      <c r="Y16" s="581"/>
      <c r="Z16" s="581"/>
      <c r="AA16" s="581"/>
      <c r="AB16" s="409">
        <f>Relevés!X8</f>
        <v>28.4</v>
      </c>
      <c r="AD16" s="408" t="s">
        <v>33</v>
      </c>
      <c r="AE16" s="404">
        <v>130</v>
      </c>
      <c r="AF16" s="19"/>
    </row>
    <row r="17" spans="1:34" ht="13.5" customHeight="1">
      <c r="A17" s="220"/>
      <c r="B17" s="387"/>
      <c r="C17" s="411"/>
      <c r="D17" s="645" t="s">
        <v>241</v>
      </c>
      <c r="E17" s="645"/>
      <c r="F17" s="645"/>
      <c r="G17" s="385"/>
      <c r="H17" s="385"/>
      <c r="I17" s="390"/>
      <c r="J17" s="390"/>
      <c r="K17" s="385"/>
      <c r="L17" s="385"/>
      <c r="M17" s="410"/>
      <c r="N17" s="605" t="s">
        <v>258</v>
      </c>
      <c r="O17" s="603"/>
      <c r="P17" s="407"/>
      <c r="Q17" s="570"/>
      <c r="S17" s="547" t="s">
        <v>304</v>
      </c>
      <c r="T17" s="588"/>
      <c r="U17" s="587"/>
      <c r="V17" s="587"/>
      <c r="W17" s="587"/>
      <c r="X17" s="587"/>
      <c r="Y17" s="587"/>
      <c r="Z17" s="587"/>
      <c r="AA17" s="587"/>
      <c r="AB17" s="406">
        <v>3</v>
      </c>
      <c r="AD17" s="405" t="s">
        <v>32</v>
      </c>
      <c r="AE17" s="404">
        <v>900</v>
      </c>
    </row>
    <row r="18" spans="1:34" ht="15.75">
      <c r="A18" s="220"/>
      <c r="B18" s="387"/>
      <c r="C18" s="385"/>
      <c r="D18" s="385"/>
      <c r="E18" s="385"/>
      <c r="F18" s="385"/>
      <c r="G18" s="385"/>
      <c r="H18" s="646" t="s">
        <v>257</v>
      </c>
      <c r="I18" s="647"/>
      <c r="J18" s="647"/>
      <c r="K18" s="647"/>
      <c r="L18" s="385"/>
      <c r="M18" s="385"/>
      <c r="N18" s="604">
        <f ca="1">NOW()</f>
        <v>46023.586534259259</v>
      </c>
      <c r="O18" s="385"/>
      <c r="P18" s="385"/>
      <c r="Q18" s="570"/>
      <c r="S18" s="547" t="s">
        <v>305</v>
      </c>
      <c r="T18" s="588"/>
      <c r="V18" s="581"/>
      <c r="W18" s="581"/>
      <c r="X18" s="581"/>
      <c r="Y18" s="581"/>
      <c r="Z18" s="581"/>
      <c r="AA18" s="581"/>
      <c r="AB18" s="403">
        <f>AB15-AB16-AB17</f>
        <v>128.6</v>
      </c>
      <c r="AD18" s="13" t="s">
        <v>182</v>
      </c>
      <c r="AE18" s="402">
        <v>2</v>
      </c>
    </row>
    <row r="19" spans="1:34" ht="15.75">
      <c r="A19" s="220"/>
      <c r="B19" s="387"/>
      <c r="C19" s="385"/>
      <c r="D19" s="385"/>
      <c r="E19" s="385"/>
      <c r="F19" s="385"/>
      <c r="G19" s="385"/>
      <c r="H19" s="584">
        <f>Relevés!N5</f>
        <v>0</v>
      </c>
      <c r="I19" s="558">
        <f>AE2</f>
        <v>0</v>
      </c>
      <c r="J19" s="558"/>
      <c r="K19" s="572">
        <f>AE3</f>
        <v>726.7</v>
      </c>
      <c r="L19" s="385"/>
      <c r="M19" s="385"/>
      <c r="N19" s="385"/>
      <c r="O19" s="385"/>
      <c r="P19" s="385"/>
      <c r="Q19" s="570"/>
      <c r="S19" s="577">
        <v>74</v>
      </c>
      <c r="T19" s="588"/>
      <c r="U19" s="587"/>
      <c r="V19" s="587"/>
      <c r="W19" s="587"/>
      <c r="X19" s="587"/>
      <c r="Y19" s="587"/>
      <c r="Z19" s="587"/>
      <c r="AA19" s="587"/>
      <c r="AD19" s="13" t="s">
        <v>41</v>
      </c>
      <c r="AE19" s="401">
        <f>Janvier_2026!AC2</f>
        <v>0</v>
      </c>
      <c r="AG19" s="330"/>
      <c r="AH19" s="330"/>
    </row>
    <row r="20" spans="1:34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270</v>
      </c>
      <c r="T20" s="588"/>
      <c r="U20" s="581"/>
      <c r="V20" s="581"/>
      <c r="W20" s="581"/>
      <c r="X20" s="581"/>
      <c r="Y20" s="581"/>
      <c r="Z20" s="581"/>
      <c r="AA20" s="581"/>
      <c r="AB20" s="400" t="s">
        <v>181</v>
      </c>
      <c r="AD20" s="13" t="s">
        <v>179</v>
      </c>
      <c r="AE20" s="399">
        <f>AE6</f>
        <v>91</v>
      </c>
      <c r="AG20" s="330"/>
      <c r="AH20" s="330"/>
    </row>
    <row r="21" spans="1:34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6"/>
      <c r="S21" s="578" t="s">
        <v>212</v>
      </c>
      <c r="T21" s="588"/>
      <c r="U21" s="587"/>
      <c r="V21" s="587"/>
      <c r="W21" s="587"/>
      <c r="X21" s="587"/>
      <c r="Y21" s="587"/>
      <c r="Z21" s="587"/>
      <c r="AA21" s="587"/>
      <c r="AB21" s="339">
        <v>1030</v>
      </c>
      <c r="AD21" s="398" t="s">
        <v>18</v>
      </c>
      <c r="AE21" s="397">
        <f>AE22</f>
        <v>0</v>
      </c>
      <c r="AG21" s="330"/>
      <c r="AH21" s="330"/>
    </row>
    <row r="22" spans="1:34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6"/>
      <c r="S22" s="578" t="s">
        <v>306</v>
      </c>
      <c r="T22" s="588"/>
      <c r="U22" s="581"/>
      <c r="V22" s="581"/>
      <c r="W22" s="581"/>
      <c r="X22" s="581"/>
      <c r="Y22" s="581"/>
      <c r="Z22" s="581"/>
      <c r="AA22" s="581"/>
      <c r="AB22" s="396">
        <f>AE22</f>
        <v>0</v>
      </c>
      <c r="AD22" s="384" t="s">
        <v>18</v>
      </c>
      <c r="AE22" s="395">
        <f>Relevés!X4</f>
        <v>0</v>
      </c>
      <c r="AF22" s="394" t="s">
        <v>256</v>
      </c>
      <c r="AG22" s="330"/>
      <c r="AH22" s="330"/>
    </row>
    <row r="23" spans="1:34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6"/>
      <c r="S23" s="578" t="s">
        <v>307</v>
      </c>
      <c r="T23" s="588"/>
      <c r="U23" s="587"/>
      <c r="V23" s="587"/>
      <c r="W23" s="587"/>
      <c r="X23" s="587"/>
      <c r="Y23" s="587"/>
      <c r="Z23" s="587"/>
      <c r="AA23" s="587"/>
      <c r="AB23" s="339">
        <v>30</v>
      </c>
      <c r="AE23" s="393">
        <f>AE22/60/24</f>
        <v>0</v>
      </c>
      <c r="AF23" s="392" t="s">
        <v>180</v>
      </c>
      <c r="AG23" s="330"/>
      <c r="AH23" s="330"/>
    </row>
    <row r="24" spans="1:34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6"/>
      <c r="S24" s="578" t="s">
        <v>213</v>
      </c>
      <c r="T24" s="588"/>
      <c r="V24" s="581"/>
      <c r="W24" s="581"/>
      <c r="X24" s="581"/>
      <c r="Y24" s="581"/>
      <c r="Z24" s="581"/>
      <c r="AA24" s="581"/>
      <c r="AB24" s="332">
        <f>AB21-AB22-AB23</f>
        <v>1000</v>
      </c>
      <c r="AD24" s="391"/>
      <c r="AH24" s="330"/>
    </row>
    <row r="25" spans="1:34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6"/>
      <c r="S25" s="578" t="s">
        <v>308</v>
      </c>
      <c r="T25" s="588"/>
      <c r="U25" s="587"/>
      <c r="V25" s="587"/>
      <c r="W25" s="587"/>
      <c r="X25" s="587"/>
      <c r="Y25" s="587"/>
      <c r="Z25" s="587"/>
      <c r="AA25" s="587"/>
      <c r="AC25"/>
      <c r="AH25" s="330"/>
    </row>
    <row r="26" spans="1:34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6"/>
      <c r="S26" s="578" t="s">
        <v>309</v>
      </c>
      <c r="T26" s="588"/>
      <c r="U26" s="581"/>
      <c r="V26" s="581"/>
      <c r="W26" s="581"/>
      <c r="X26" s="581"/>
      <c r="Y26" s="581"/>
      <c r="Z26" s="581"/>
      <c r="AA26" s="581"/>
      <c r="AB26" s="356" t="s">
        <v>179</v>
      </c>
      <c r="AH26" s="330"/>
    </row>
    <row r="27" spans="1:34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8"/>
      <c r="U27" s="587"/>
      <c r="V27" s="587"/>
      <c r="W27" s="587"/>
      <c r="X27" s="587"/>
      <c r="Y27" s="587"/>
      <c r="Z27" s="587"/>
      <c r="AA27" s="587"/>
      <c r="AB27" s="355">
        <v>132</v>
      </c>
      <c r="AH27" s="330"/>
    </row>
    <row r="28" spans="1:34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212</v>
      </c>
      <c r="T28" s="588"/>
      <c r="U28" s="581"/>
      <c r="V28" s="581"/>
      <c r="W28" s="581"/>
      <c r="X28" s="581"/>
      <c r="Y28" s="581"/>
      <c r="Z28" s="581"/>
      <c r="AA28" s="581"/>
      <c r="AB28" s="339"/>
      <c r="AH28" s="330"/>
    </row>
    <row r="29" spans="1:34" ht="16.5" thickBot="1">
      <c r="A29" s="220"/>
      <c r="B29" s="387"/>
      <c r="C29" s="385"/>
      <c r="D29" s="385"/>
      <c r="E29" s="415" t="s">
        <v>204</v>
      </c>
      <c r="F29" s="390"/>
      <c r="G29" s="389"/>
      <c r="H29" s="386"/>
      <c r="I29" s="386"/>
      <c r="J29" s="386"/>
      <c r="K29" s="386"/>
      <c r="L29" s="385"/>
      <c r="M29" s="385"/>
      <c r="N29" s="415" t="s">
        <v>246</v>
      </c>
      <c r="O29" s="390"/>
      <c r="P29" s="385"/>
      <c r="Q29" s="570"/>
      <c r="S29" s="547" t="s">
        <v>209</v>
      </c>
      <c r="T29" s="588"/>
      <c r="U29" s="587"/>
      <c r="V29" s="587"/>
      <c r="W29" s="587"/>
      <c r="X29" s="587"/>
      <c r="Y29" s="587"/>
      <c r="Z29" s="587"/>
      <c r="AA29" s="587"/>
      <c r="AB29" s="349">
        <f>AE6</f>
        <v>91</v>
      </c>
      <c r="AC29"/>
      <c r="AG29" s="330"/>
      <c r="AH29" s="330"/>
    </row>
    <row r="30" spans="1:34" ht="16.5" thickTop="1">
      <c r="A30" s="220"/>
      <c r="B30" s="387"/>
      <c r="C30" s="385"/>
      <c r="D30" s="573" t="s">
        <v>206</v>
      </c>
      <c r="E30" s="568" t="s">
        <v>245</v>
      </c>
      <c r="F30" s="573" t="s">
        <v>205</v>
      </c>
      <c r="G30" s="385"/>
      <c r="H30" s="386"/>
      <c r="I30" s="386"/>
      <c r="J30" s="386"/>
      <c r="K30" s="386"/>
      <c r="L30" s="385"/>
      <c r="M30" s="573" t="s">
        <v>206</v>
      </c>
      <c r="N30" s="568" t="s">
        <v>245</v>
      </c>
      <c r="O30" s="573" t="s">
        <v>205</v>
      </c>
      <c r="P30" s="385"/>
      <c r="Q30" s="570"/>
      <c r="S30" s="547" t="s">
        <v>310</v>
      </c>
      <c r="T30" s="2"/>
      <c r="U30" s="581"/>
      <c r="V30" s="581"/>
      <c r="W30" s="581"/>
      <c r="X30" s="581"/>
      <c r="Y30" s="581"/>
      <c r="Z30" s="581"/>
      <c r="AA30" s="581"/>
      <c r="AB30" s="339">
        <v>4</v>
      </c>
      <c r="AD30" s="384" t="s">
        <v>177</v>
      </c>
      <c r="AE30" s="388">
        <f>LOOKUP(9^9,Relevés!H:H)</f>
        <v>1020.7</v>
      </c>
      <c r="AF30" t="s">
        <v>178</v>
      </c>
      <c r="AH30" s="330"/>
    </row>
    <row r="31" spans="1:34" ht="16.5" thickBot="1">
      <c r="A31" s="220"/>
      <c r="B31" s="387"/>
      <c r="C31" s="385"/>
      <c r="D31" s="574" t="str">
        <f ca="1">T2</f>
        <v>02h40</v>
      </c>
      <c r="E31" s="569">
        <f ca="1">V2</f>
        <v>69</v>
      </c>
      <c r="F31" s="574" t="str">
        <f ca="1">U2</f>
        <v>08h24</v>
      </c>
      <c r="G31" s="592"/>
      <c r="H31" s="593">
        <f>Relevés!R5+Relevés!V5</f>
        <v>0</v>
      </c>
      <c r="I31" s="648">
        <f>Janvier_2026!AL5+Relevés!R5</f>
        <v>0</v>
      </c>
      <c r="J31" s="648"/>
      <c r="K31" s="557">
        <f>Janvier_2026!BP79</f>
        <v>29.579166666666666</v>
      </c>
      <c r="L31" s="385"/>
      <c r="M31" s="574" t="str">
        <f ca="1">T3</f>
        <v>15h12</v>
      </c>
      <c r="N31" s="569">
        <f ca="1">V3</f>
        <v>74</v>
      </c>
      <c r="O31" s="574" t="str">
        <f ca="1">U3</f>
        <v>20h51</v>
      </c>
      <c r="P31" s="385"/>
      <c r="Q31" s="570"/>
      <c r="S31" s="547" t="s">
        <v>213</v>
      </c>
      <c r="T31" s="2"/>
      <c r="U31" s="580"/>
      <c r="V31" s="580"/>
      <c r="W31" s="580"/>
      <c r="X31" s="580"/>
      <c r="Y31" s="580"/>
      <c r="Z31" s="580"/>
      <c r="AA31" s="580"/>
      <c r="AB31" s="332">
        <f>AB27-AB29-AB30</f>
        <v>37</v>
      </c>
      <c r="AD31" s="384" t="s">
        <v>177</v>
      </c>
      <c r="AE31" s="383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176</v>
      </c>
      <c r="AH31" s="330"/>
    </row>
    <row r="32" spans="1:34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5"/>
      <c r="S32" s="547" t="s">
        <v>311</v>
      </c>
      <c r="T32" s="2"/>
      <c r="U32" s="581"/>
      <c r="V32" s="581"/>
      <c r="W32" s="581"/>
      <c r="X32" s="581"/>
      <c r="Y32" s="581"/>
      <c r="Z32" s="581"/>
      <c r="AA32" s="581"/>
      <c r="AF32" s="330" t="s">
        <v>175</v>
      </c>
      <c r="AH32" s="330"/>
    </row>
    <row r="33" spans="1:34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312</v>
      </c>
      <c r="T33" s="2"/>
      <c r="U33" s="580"/>
      <c r="V33" s="580"/>
      <c r="W33" s="580"/>
      <c r="X33" s="580"/>
      <c r="Y33" s="580"/>
      <c r="Z33" s="580"/>
      <c r="AA33" s="580"/>
      <c r="AB33" s="356" t="s">
        <v>113</v>
      </c>
      <c r="AC33"/>
      <c r="AH33" s="330"/>
    </row>
    <row r="34" spans="1:34" ht="19.5">
      <c r="A34" s="376">
        <v>0.79166666666666663</v>
      </c>
      <c r="B34" s="643">
        <f ca="1">NOW()</f>
        <v>46023.586534259259</v>
      </c>
      <c r="C34" s="643"/>
      <c r="D34" s="643"/>
      <c r="E34" s="643"/>
      <c r="G34" s="197">
        <v>12</v>
      </c>
      <c r="H34" s="562" t="s">
        <v>174</v>
      </c>
      <c r="I34" s="559" t="s">
        <v>187</v>
      </c>
      <c r="K34" s="374"/>
      <c r="L34" s="373"/>
      <c r="M34" s="372"/>
      <c r="N34" s="372"/>
      <c r="R34"/>
      <c r="S34" s="577">
        <v>84</v>
      </c>
      <c r="T34" s="2"/>
      <c r="U34" s="581"/>
      <c r="V34" s="581"/>
      <c r="W34" s="581"/>
      <c r="X34" s="581"/>
      <c r="Y34" s="581"/>
      <c r="Z34" s="581"/>
      <c r="AA34" s="581"/>
      <c r="AB34" s="355">
        <v>60</v>
      </c>
      <c r="AD34" s="371" t="s">
        <v>173</v>
      </c>
      <c r="AE34" s="370" t="s">
        <v>172</v>
      </c>
      <c r="AF34" s="369"/>
      <c r="AH34" s="330"/>
    </row>
    <row r="35" spans="1:34" ht="15" customHeight="1">
      <c r="A35" s="644" t="str">
        <f ca="1">REPT("À demain",AND(NOW()-TODAY()&gt;A34,A34&lt;&gt;""))</f>
        <v/>
      </c>
      <c r="B35" s="644"/>
      <c r="C35" t="s">
        <v>171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271</v>
      </c>
      <c r="T35" s="2"/>
      <c r="U35" s="580"/>
      <c r="V35" s="580"/>
      <c r="W35" s="580"/>
      <c r="X35" s="580"/>
      <c r="Y35" s="580"/>
      <c r="Z35" s="580"/>
      <c r="AA35" s="580"/>
      <c r="AB35" s="349">
        <f>Relevés!H5</f>
        <v>0.4</v>
      </c>
      <c r="AD35" s="366" t="s">
        <v>170</v>
      </c>
      <c r="AE35" s="365" t="s">
        <v>169</v>
      </c>
      <c r="AF35" s="330" t="s">
        <v>39</v>
      </c>
    </row>
    <row r="36" spans="1:34" ht="15.75">
      <c r="A36" s="364" t="s">
        <v>168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212</v>
      </c>
      <c r="U36" s="581"/>
      <c r="V36" s="581"/>
      <c r="W36" s="581"/>
      <c r="X36" s="581"/>
      <c r="Y36" s="581"/>
      <c r="Z36" s="581"/>
      <c r="AA36" s="581"/>
      <c r="AB36" s="339">
        <v>1.5</v>
      </c>
      <c r="AD36" s="39" t="s">
        <v>167</v>
      </c>
      <c r="AE36" s="361" t="s">
        <v>166</v>
      </c>
    </row>
    <row r="37" spans="1:34" ht="15" customHeight="1">
      <c r="A37" t="s">
        <v>165</v>
      </c>
      <c r="S37" s="547" t="s">
        <v>313</v>
      </c>
      <c r="U37" s="580"/>
      <c r="V37" s="580"/>
      <c r="W37" s="580"/>
      <c r="X37" s="580"/>
      <c r="Y37" s="580"/>
      <c r="Z37" s="580"/>
      <c r="AA37" s="580"/>
      <c r="AB37" s="332">
        <f>AB34-AB35-AB36</f>
        <v>58.1</v>
      </c>
      <c r="AD37" t="s">
        <v>164</v>
      </c>
      <c r="AE37" s="360"/>
    </row>
    <row r="38" spans="1:34" ht="15" customHeight="1" thickBot="1">
      <c r="S38" s="547" t="s">
        <v>314</v>
      </c>
      <c r="U38" s="581"/>
      <c r="V38" s="581"/>
      <c r="W38" s="581"/>
      <c r="X38" s="581"/>
      <c r="Y38" s="581"/>
      <c r="Z38" s="581"/>
      <c r="AA38" s="581"/>
    </row>
    <row r="39" spans="1:34" ht="15" customHeight="1">
      <c r="B39" s="359"/>
      <c r="C39" s="358"/>
      <c r="D39" s="358"/>
      <c r="E39" s="358"/>
      <c r="F39" s="358"/>
      <c r="G39" s="358"/>
      <c r="H39" s="358" t="s">
        <v>163</v>
      </c>
      <c r="I39" s="358"/>
      <c r="J39" s="358"/>
      <c r="K39" s="358"/>
      <c r="L39" s="358"/>
      <c r="M39" s="358"/>
      <c r="N39" s="357"/>
      <c r="S39" s="547" t="s">
        <v>213</v>
      </c>
      <c r="U39" s="580"/>
      <c r="V39" s="580"/>
      <c r="W39" s="580"/>
      <c r="X39" s="580"/>
      <c r="Y39" s="580"/>
      <c r="Z39" s="580"/>
      <c r="AA39" s="580"/>
      <c r="AB39" s="356" t="s">
        <v>114</v>
      </c>
    </row>
    <row r="40" spans="1:34" ht="15.75">
      <c r="B40" s="348"/>
      <c r="N40" s="340"/>
      <c r="S40" s="547" t="s">
        <v>315</v>
      </c>
      <c r="U40" s="581"/>
      <c r="V40" s="581"/>
      <c r="W40" s="581"/>
      <c r="X40" s="581"/>
      <c r="Y40" s="581"/>
      <c r="Z40" s="581"/>
      <c r="AA40" s="581"/>
      <c r="AB40" s="355">
        <v>60</v>
      </c>
    </row>
    <row r="41" spans="1:34" ht="15.75">
      <c r="B41" s="348"/>
      <c r="C41" s="354">
        <f>100*(1-(AE1/E41))</f>
        <v>100</v>
      </c>
      <c r="D41" s="351">
        <v>44</v>
      </c>
      <c r="E41" s="353">
        <v>20</v>
      </c>
      <c r="F41" s="344"/>
      <c r="G41" s="352">
        <f>100*(1-(AE2/I41))</f>
        <v>100</v>
      </c>
      <c r="H41" s="351">
        <v>48</v>
      </c>
      <c r="I41" s="350">
        <v>240</v>
      </c>
      <c r="J41" s="344"/>
      <c r="K41" s="352">
        <f>100*(1-(AE3/M41))</f>
        <v>33.93636363636363</v>
      </c>
      <c r="L41" s="351">
        <v>50</v>
      </c>
      <c r="M41" s="350">
        <v>1100</v>
      </c>
      <c r="N41" s="340"/>
      <c r="S41" s="547" t="s">
        <v>219</v>
      </c>
      <c r="U41" s="580"/>
      <c r="V41" s="580"/>
      <c r="W41" s="580"/>
      <c r="X41" s="580"/>
      <c r="Y41" s="580"/>
      <c r="Z41" s="580"/>
      <c r="AA41" s="580"/>
      <c r="AB41" s="349">
        <f>Relevés!E5</f>
        <v>-1.2</v>
      </c>
      <c r="AD41" s="273" t="s">
        <v>162</v>
      </c>
    </row>
    <row r="42" spans="1:34" ht="15.75">
      <c r="B42" s="348"/>
      <c r="C42" s="347" t="s">
        <v>159</v>
      </c>
      <c r="D42" s="346">
        <f>20*C41/100</f>
        <v>20</v>
      </c>
      <c r="E42" s="345" t="s">
        <v>161</v>
      </c>
      <c r="F42" s="344"/>
      <c r="G42" s="343" t="s">
        <v>159</v>
      </c>
      <c r="H42" s="342">
        <f>20*G41/100</f>
        <v>20</v>
      </c>
      <c r="I42" s="341" t="s">
        <v>160</v>
      </c>
      <c r="J42" s="344"/>
      <c r="K42" s="343" t="s">
        <v>159</v>
      </c>
      <c r="L42" s="342">
        <f>20*K41/100</f>
        <v>6.7872727272727262</v>
      </c>
      <c r="M42" s="341" t="s">
        <v>158</v>
      </c>
      <c r="N42" s="340"/>
      <c r="S42" s="547">
        <v>88</v>
      </c>
      <c r="U42" s="581"/>
      <c r="V42" s="581"/>
      <c r="W42" s="581"/>
      <c r="X42" s="581"/>
      <c r="Y42" s="581"/>
      <c r="Z42" s="581"/>
      <c r="AA42" s="581"/>
      <c r="AB42" s="339">
        <v>1.5</v>
      </c>
    </row>
    <row r="43" spans="1:34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212</v>
      </c>
      <c r="U43" s="580"/>
      <c r="V43" s="580"/>
      <c r="W43" s="580"/>
      <c r="X43" s="580"/>
      <c r="Y43" s="580"/>
      <c r="Z43" s="580"/>
      <c r="AA43" s="580"/>
      <c r="AB43" s="332">
        <f>AB40-AB41-AB42</f>
        <v>59.7</v>
      </c>
    </row>
    <row r="44" spans="1:34" ht="15.75">
      <c r="A44" s="331"/>
      <c r="B44" s="331"/>
      <c r="C44" s="331"/>
      <c r="D44" s="331"/>
      <c r="E44" s="331"/>
      <c r="F44" s="331"/>
      <c r="G44" s="331"/>
      <c r="S44" s="547" t="s">
        <v>316</v>
      </c>
      <c r="U44" s="581"/>
      <c r="V44" s="581"/>
      <c r="W44" s="581"/>
      <c r="X44" s="581"/>
      <c r="Y44" s="581"/>
      <c r="Z44" s="581"/>
      <c r="AA44" s="581"/>
    </row>
    <row r="45" spans="1:34">
      <c r="S45" s="547" t="s">
        <v>317</v>
      </c>
      <c r="U45" s="580"/>
      <c r="V45" s="580"/>
      <c r="W45" s="580"/>
      <c r="X45" s="580"/>
      <c r="Y45" s="580"/>
      <c r="Z45" s="580"/>
      <c r="AA45" s="580"/>
    </row>
    <row r="46" spans="1:34" ht="15.75">
      <c r="S46" s="547" t="s">
        <v>213</v>
      </c>
      <c r="U46" s="581"/>
      <c r="V46" s="581"/>
      <c r="W46" s="581"/>
      <c r="X46" s="581"/>
      <c r="Y46" s="581"/>
      <c r="Z46" s="581"/>
      <c r="AA46" s="581"/>
    </row>
    <row r="47" spans="1:34">
      <c r="S47" s="547" t="s">
        <v>318</v>
      </c>
      <c r="U47" s="580"/>
      <c r="V47" s="580"/>
      <c r="W47" s="580"/>
      <c r="X47" s="580"/>
      <c r="Y47" s="580"/>
      <c r="Z47" s="580"/>
      <c r="AA47" s="580"/>
    </row>
    <row r="48" spans="1:34" ht="15.75">
      <c r="C48" s="199" t="s">
        <v>107</v>
      </c>
      <c r="S48" s="547" t="s">
        <v>319</v>
      </c>
      <c r="U48" s="581"/>
      <c r="V48" s="581"/>
      <c r="W48" s="581"/>
      <c r="X48" s="581"/>
      <c r="Y48" s="581"/>
      <c r="Z48" s="581"/>
      <c r="AA48" s="581"/>
    </row>
    <row r="49" spans="1:27">
      <c r="A49" s="2"/>
      <c r="B49" s="2"/>
      <c r="C49" s="199" t="s">
        <v>110</v>
      </c>
      <c r="S49" s="577">
        <v>91</v>
      </c>
      <c r="U49" s="580"/>
      <c r="V49" s="580"/>
      <c r="W49" s="580"/>
      <c r="X49" s="580"/>
      <c r="Y49" s="580"/>
      <c r="Z49" s="580"/>
      <c r="AA49" s="580"/>
    </row>
    <row r="50" spans="1:27" ht="15.75">
      <c r="A50" s="2"/>
      <c r="B50" s="2"/>
      <c r="C50" s="198"/>
      <c r="S50" s="548" t="s">
        <v>272</v>
      </c>
      <c r="U50" s="581"/>
      <c r="V50" s="581"/>
      <c r="W50" s="581"/>
      <c r="X50" s="581"/>
      <c r="Y50" s="581"/>
      <c r="Z50" s="581"/>
      <c r="AA50" s="581"/>
    </row>
    <row r="51" spans="1:27">
      <c r="S51" s="547" t="s">
        <v>212</v>
      </c>
      <c r="U51" s="580"/>
      <c r="V51" s="580"/>
      <c r="W51" s="580"/>
      <c r="X51" s="580"/>
      <c r="Y51" s="580"/>
      <c r="Z51" s="580"/>
      <c r="AA51" s="580"/>
    </row>
    <row r="52" spans="1:27" ht="15.75">
      <c r="S52" s="547" t="s">
        <v>320</v>
      </c>
      <c r="U52" s="581"/>
      <c r="V52" s="581"/>
      <c r="W52" s="581"/>
      <c r="X52" s="581"/>
      <c r="Y52" s="581"/>
      <c r="Z52" s="581"/>
      <c r="AA52" s="581"/>
    </row>
    <row r="53" spans="1:27">
      <c r="S53" s="547" t="s">
        <v>321</v>
      </c>
      <c r="U53" s="580"/>
      <c r="V53" s="580"/>
      <c r="W53" s="580"/>
      <c r="X53" s="580"/>
      <c r="Y53" s="580"/>
      <c r="Z53" s="580"/>
      <c r="AA53" s="580"/>
    </row>
    <row r="54" spans="1:27" ht="15.75">
      <c r="S54" s="547" t="s">
        <v>213</v>
      </c>
      <c r="U54" s="581"/>
      <c r="V54" s="581"/>
      <c r="W54" s="581"/>
      <c r="X54" s="581"/>
      <c r="Y54" s="581"/>
      <c r="Z54" s="581"/>
      <c r="AA54" s="581"/>
    </row>
    <row r="55" spans="1:27">
      <c r="S55" s="547" t="s">
        <v>322</v>
      </c>
      <c r="U55" s="580"/>
      <c r="V55" s="580"/>
      <c r="W55" s="580"/>
      <c r="X55" s="580"/>
      <c r="Y55" s="580"/>
      <c r="Z55" s="580"/>
      <c r="AA55" s="580"/>
    </row>
    <row r="56" spans="1:27" ht="15.75">
      <c r="S56" s="547" t="s">
        <v>323</v>
      </c>
      <c r="U56" s="581"/>
      <c r="V56" s="581"/>
      <c r="W56" s="581"/>
      <c r="X56" s="581"/>
      <c r="Y56" s="581"/>
      <c r="Z56" s="581"/>
      <c r="AA56" s="581"/>
    </row>
    <row r="57" spans="1:27">
      <c r="S57" s="547">
        <v>94</v>
      </c>
      <c r="U57" s="580"/>
      <c r="V57" s="580"/>
      <c r="W57" s="580"/>
      <c r="X57" s="580"/>
      <c r="Y57" s="580"/>
      <c r="Z57" s="580"/>
      <c r="AA57" s="580"/>
    </row>
    <row r="58" spans="1:27" ht="15.75">
      <c r="S58" s="547" t="s">
        <v>212</v>
      </c>
      <c r="U58" s="581"/>
      <c r="V58" s="581"/>
      <c r="W58" s="581"/>
      <c r="X58" s="581"/>
      <c r="Y58" s="581"/>
      <c r="Z58" s="581"/>
      <c r="AA58" s="581"/>
    </row>
    <row r="59" spans="1:27">
      <c r="S59" s="547" t="s">
        <v>324</v>
      </c>
      <c r="U59" s="580"/>
      <c r="V59" s="580"/>
      <c r="W59" s="580"/>
      <c r="X59" s="580"/>
      <c r="Y59" s="580"/>
      <c r="Z59" s="580"/>
      <c r="AA59" s="580"/>
    </row>
    <row r="60" spans="1:27" ht="15.75">
      <c r="S60" s="547" t="s">
        <v>325</v>
      </c>
      <c r="U60" s="581"/>
      <c r="V60" s="581"/>
      <c r="W60" s="581"/>
      <c r="X60" s="581"/>
      <c r="Y60" s="581"/>
      <c r="Z60" s="581"/>
      <c r="AA60" s="581"/>
    </row>
    <row r="61" spans="1:27">
      <c r="S61" s="547" t="s">
        <v>213</v>
      </c>
      <c r="U61" s="580"/>
      <c r="V61" s="580"/>
      <c r="W61" s="580"/>
      <c r="X61" s="580"/>
      <c r="Y61" s="580"/>
      <c r="Z61" s="580"/>
      <c r="AA61" s="580"/>
    </row>
    <row r="62" spans="1:27" ht="15.75">
      <c r="S62" s="547" t="s">
        <v>326</v>
      </c>
      <c r="U62" s="581"/>
      <c r="V62" s="581"/>
      <c r="W62" s="581"/>
      <c r="X62" s="581"/>
      <c r="Y62" s="581"/>
      <c r="Z62" s="581"/>
      <c r="AA62" s="581"/>
    </row>
    <row r="63" spans="1:27">
      <c r="S63" s="547" t="s">
        <v>327</v>
      </c>
      <c r="U63" s="580"/>
      <c r="V63" s="580"/>
      <c r="W63" s="580"/>
      <c r="X63" s="580"/>
      <c r="Y63" s="580"/>
      <c r="Z63" s="580"/>
      <c r="AA63" s="580"/>
    </row>
    <row r="64" spans="1:27" ht="15.75">
      <c r="S64" s="577">
        <v>95</v>
      </c>
      <c r="U64" s="581"/>
      <c r="V64" s="581"/>
      <c r="W64" s="581"/>
      <c r="X64" s="581"/>
      <c r="Y64" s="581"/>
      <c r="Z64" s="581"/>
      <c r="AA64" s="581"/>
    </row>
    <row r="65" spans="19:27">
      <c r="S65" s="548" t="s">
        <v>273</v>
      </c>
      <c r="U65" s="580"/>
      <c r="V65" s="580"/>
      <c r="W65" s="580"/>
      <c r="X65" s="580"/>
      <c r="Y65" s="580"/>
      <c r="Z65" s="580"/>
      <c r="AA65" s="580"/>
    </row>
    <row r="66" spans="19:27" ht="15.75">
      <c r="S66" s="547" t="s">
        <v>212</v>
      </c>
      <c r="U66" s="581"/>
      <c r="V66" s="581"/>
      <c r="W66" s="581"/>
      <c r="X66" s="581"/>
      <c r="Y66" s="581"/>
      <c r="Z66" s="581"/>
      <c r="AA66" s="581"/>
    </row>
    <row r="67" spans="19:27">
      <c r="S67" s="547" t="s">
        <v>210</v>
      </c>
      <c r="U67" s="580"/>
      <c r="V67" s="580"/>
      <c r="W67" s="580"/>
      <c r="X67" s="580"/>
      <c r="Y67" s="580"/>
      <c r="Z67" s="580"/>
      <c r="AA67" s="580"/>
    </row>
    <row r="68" spans="19:27" ht="15.75">
      <c r="S68" s="547" t="s">
        <v>220</v>
      </c>
      <c r="U68" s="581"/>
      <c r="V68" s="581"/>
      <c r="W68" s="581"/>
      <c r="X68" s="581"/>
      <c r="Y68" s="581"/>
      <c r="Z68" s="581"/>
      <c r="AA68" s="581"/>
    </row>
    <row r="69" spans="19:27">
      <c r="S69" s="547" t="s">
        <v>213</v>
      </c>
      <c r="U69" s="580"/>
      <c r="V69" s="580"/>
      <c r="W69" s="580"/>
      <c r="X69" s="580"/>
      <c r="Y69" s="580"/>
      <c r="Z69" s="580"/>
      <c r="AA69" s="580"/>
    </row>
    <row r="70" spans="19:27" ht="15.75">
      <c r="S70" s="547" t="s">
        <v>328</v>
      </c>
      <c r="U70" s="581"/>
      <c r="V70" s="581"/>
      <c r="W70" s="581"/>
      <c r="X70" s="581"/>
      <c r="Y70" s="581"/>
      <c r="Z70" s="581"/>
      <c r="AA70" s="581"/>
    </row>
    <row r="71" spans="19:27">
      <c r="S71" s="547" t="s">
        <v>329</v>
      </c>
      <c r="U71" s="580"/>
      <c r="V71" s="580"/>
      <c r="W71" s="580"/>
      <c r="X71" s="580"/>
      <c r="Y71" s="580"/>
      <c r="Z71" s="580"/>
      <c r="AA71" s="580"/>
    </row>
    <row r="72" spans="19:27" ht="15.75">
      <c r="S72" s="547">
        <v>96</v>
      </c>
      <c r="U72" s="581"/>
      <c r="V72" s="581"/>
      <c r="W72" s="581"/>
      <c r="X72" s="581"/>
      <c r="Y72" s="581"/>
      <c r="Z72" s="581"/>
      <c r="AA72" s="581"/>
    </row>
    <row r="73" spans="19:27">
      <c r="S73" s="547" t="s">
        <v>212</v>
      </c>
      <c r="U73" s="580"/>
      <c r="V73" s="580"/>
      <c r="W73" s="580"/>
      <c r="X73" s="580"/>
      <c r="Y73" s="580"/>
      <c r="Z73" s="580"/>
      <c r="AA73" s="580"/>
    </row>
    <row r="74" spans="19:27" ht="15.75">
      <c r="S74" s="547" t="s">
        <v>330</v>
      </c>
      <c r="U74" s="581"/>
      <c r="V74" s="581"/>
      <c r="W74" s="581"/>
      <c r="X74" s="581"/>
      <c r="Y74" s="581"/>
      <c r="Z74" s="581"/>
      <c r="AA74" s="581"/>
    </row>
    <row r="75" spans="19:27">
      <c r="S75" s="547" t="s">
        <v>221</v>
      </c>
      <c r="U75" s="580"/>
      <c r="V75" s="580"/>
      <c r="W75" s="580"/>
      <c r="X75" s="580"/>
      <c r="Y75" s="580"/>
      <c r="Z75" s="580"/>
      <c r="AA75" s="580"/>
    </row>
    <row r="76" spans="19:27" ht="15.75">
      <c r="S76" s="547">
        <v>95</v>
      </c>
      <c r="U76" s="581"/>
      <c r="V76" s="581"/>
      <c r="W76" s="581"/>
      <c r="X76" s="581"/>
      <c r="Y76" s="581"/>
      <c r="Z76" s="581"/>
      <c r="AA76" s="581"/>
    </row>
    <row r="77" spans="19:27">
      <c r="S77" s="547" t="s">
        <v>274</v>
      </c>
      <c r="U77" s="580"/>
      <c r="V77" s="580"/>
      <c r="W77" s="580"/>
      <c r="X77" s="580"/>
      <c r="Y77" s="580"/>
      <c r="Z77" s="580"/>
      <c r="AA77" s="580"/>
    </row>
    <row r="78" spans="19:27" ht="15.75">
      <c r="S78" s="547" t="s">
        <v>213</v>
      </c>
      <c r="U78" s="581"/>
      <c r="V78" s="581"/>
      <c r="W78" s="581"/>
      <c r="X78" s="581"/>
      <c r="Y78" s="581"/>
      <c r="Z78" s="581"/>
      <c r="AA78" s="581"/>
    </row>
    <row r="79" spans="19:27">
      <c r="S79" s="577" t="s">
        <v>331</v>
      </c>
      <c r="U79" s="580"/>
      <c r="V79" s="580"/>
      <c r="W79" s="580"/>
      <c r="X79" s="580"/>
      <c r="Y79" s="580"/>
      <c r="Z79" s="580"/>
      <c r="AA79" s="580"/>
    </row>
    <row r="80" spans="19:27" ht="15.75">
      <c r="S80" s="548" t="s">
        <v>332</v>
      </c>
      <c r="U80" s="581"/>
      <c r="V80" s="581"/>
      <c r="W80" s="581"/>
      <c r="X80" s="581"/>
      <c r="Y80" s="581"/>
      <c r="Z80" s="581"/>
      <c r="AA80" s="581"/>
    </row>
    <row r="81" spans="19:27">
      <c r="S81" s="547" t="s">
        <v>212</v>
      </c>
      <c r="U81" s="580"/>
      <c r="V81" s="580"/>
      <c r="W81" s="580"/>
      <c r="X81" s="580"/>
      <c r="Y81" s="580"/>
      <c r="Z81" s="580"/>
      <c r="AA81" s="580"/>
    </row>
    <row r="82" spans="19:27" ht="15.75">
      <c r="S82" s="547" t="s">
        <v>333</v>
      </c>
      <c r="U82" s="581"/>
      <c r="V82" s="581"/>
      <c r="W82" s="581"/>
      <c r="X82" s="581"/>
      <c r="Y82" s="581"/>
      <c r="Z82" s="581"/>
      <c r="AA82" s="581"/>
    </row>
    <row r="83" spans="19:27">
      <c r="S83" s="547" t="s">
        <v>334</v>
      </c>
      <c r="U83" s="580"/>
      <c r="V83" s="580"/>
      <c r="W83" s="580"/>
      <c r="X83" s="580"/>
      <c r="Y83" s="580"/>
      <c r="Z83" s="580"/>
      <c r="AA83" s="580"/>
    </row>
    <row r="84" spans="19:27" ht="15.75">
      <c r="S84" s="547">
        <v>93</v>
      </c>
      <c r="U84" s="581"/>
      <c r="V84" s="581"/>
      <c r="W84" s="581"/>
      <c r="X84" s="581"/>
      <c r="Y84" s="581"/>
      <c r="Z84" s="581"/>
      <c r="AA84" s="581"/>
    </row>
    <row r="85" spans="19:27">
      <c r="S85" s="547" t="s">
        <v>213</v>
      </c>
      <c r="U85" s="580"/>
      <c r="V85" s="580"/>
      <c r="W85" s="580"/>
      <c r="X85" s="580"/>
      <c r="Y85" s="580"/>
      <c r="Z85" s="580"/>
      <c r="AA85" s="580"/>
    </row>
    <row r="86" spans="19:27" ht="15.75">
      <c r="S86" s="547" t="s">
        <v>335</v>
      </c>
      <c r="U86" s="581"/>
      <c r="V86" s="581"/>
      <c r="W86" s="581"/>
      <c r="X86" s="581"/>
      <c r="Y86" s="581"/>
      <c r="Z86" s="581"/>
      <c r="AA86" s="581"/>
    </row>
    <row r="87" spans="19:27">
      <c r="S87" s="547" t="s">
        <v>336</v>
      </c>
      <c r="U87" s="580"/>
      <c r="V87" s="580"/>
      <c r="W87" s="580"/>
      <c r="X87" s="580"/>
      <c r="Y87" s="580"/>
      <c r="Z87" s="580"/>
      <c r="AA87" s="580"/>
    </row>
    <row r="88" spans="19:27" ht="15.75">
      <c r="S88" s="547" t="s">
        <v>212</v>
      </c>
      <c r="U88" s="581"/>
      <c r="V88" s="581"/>
      <c r="W88" s="581"/>
      <c r="X88" s="581"/>
      <c r="Y88" s="581"/>
      <c r="Z88" s="581"/>
      <c r="AA88" s="581"/>
    </row>
    <row r="89" spans="19:27">
      <c r="S89" s="547" t="s">
        <v>337</v>
      </c>
      <c r="U89" s="580"/>
      <c r="V89" s="580"/>
      <c r="W89" s="580"/>
      <c r="X89" s="580"/>
      <c r="Y89" s="580"/>
      <c r="Z89" s="580"/>
      <c r="AA89" s="580"/>
    </row>
    <row r="90" spans="19:27" ht="15.75">
      <c r="S90" s="547" t="s">
        <v>303</v>
      </c>
      <c r="U90" s="581"/>
      <c r="V90" s="581"/>
      <c r="W90" s="581"/>
      <c r="X90" s="581"/>
      <c r="Y90" s="581"/>
      <c r="Z90" s="581"/>
      <c r="AA90" s="581"/>
    </row>
    <row r="91" spans="19:27">
      <c r="S91" s="547">
        <v>91</v>
      </c>
      <c r="U91" s="580"/>
      <c r="V91" s="580"/>
      <c r="W91" s="580"/>
      <c r="X91" s="580"/>
      <c r="Y91" s="580"/>
      <c r="Z91" s="580"/>
      <c r="AA91" s="580"/>
    </row>
    <row r="92" spans="19:27" ht="15.75">
      <c r="S92" s="547" t="s">
        <v>275</v>
      </c>
      <c r="U92" s="581"/>
      <c r="V92" s="581"/>
      <c r="W92" s="581"/>
      <c r="X92" s="581"/>
      <c r="Y92" s="581"/>
      <c r="Z92" s="581"/>
      <c r="AA92" s="581"/>
    </row>
    <row r="93" spans="19:27">
      <c r="S93" s="547" t="s">
        <v>213</v>
      </c>
      <c r="U93" s="580"/>
      <c r="V93" s="580"/>
      <c r="W93" s="580"/>
      <c r="X93" s="580"/>
      <c r="Y93" s="580"/>
      <c r="Z93" s="580"/>
      <c r="AA93" s="580"/>
    </row>
    <row r="94" spans="19:27" ht="15.75">
      <c r="S94" s="577" t="s">
        <v>338</v>
      </c>
      <c r="U94" s="581"/>
      <c r="V94" s="581"/>
      <c r="W94" s="581"/>
      <c r="X94" s="581"/>
      <c r="Y94" s="581"/>
      <c r="Z94" s="581"/>
      <c r="AA94" s="581"/>
    </row>
    <row r="95" spans="19:27">
      <c r="S95" s="548" t="s">
        <v>339</v>
      </c>
      <c r="U95" s="580"/>
      <c r="V95" s="580"/>
      <c r="W95" s="580"/>
      <c r="X95" s="580"/>
      <c r="Y95" s="580"/>
      <c r="Z95" s="580"/>
      <c r="AA95" s="580"/>
    </row>
    <row r="96" spans="19:27" ht="15.75">
      <c r="S96" s="547" t="s">
        <v>212</v>
      </c>
      <c r="U96" s="581"/>
      <c r="V96" s="581"/>
      <c r="W96" s="581"/>
      <c r="X96" s="581"/>
      <c r="Y96" s="581"/>
      <c r="Z96" s="581"/>
      <c r="AA96" s="581"/>
    </row>
    <row r="97" spans="19:27">
      <c r="S97" s="547" t="s">
        <v>340</v>
      </c>
      <c r="U97" s="580"/>
      <c r="V97" s="580"/>
      <c r="W97" s="580"/>
      <c r="X97" s="580"/>
      <c r="Y97" s="580"/>
      <c r="Z97" s="580"/>
      <c r="AA97" s="580"/>
    </row>
    <row r="98" spans="19:27" ht="15.75">
      <c r="S98" s="547" t="s">
        <v>341</v>
      </c>
      <c r="U98" s="581"/>
      <c r="V98" s="581"/>
      <c r="W98" s="581"/>
      <c r="X98" s="581"/>
      <c r="Y98" s="581"/>
      <c r="Z98" s="581"/>
      <c r="AA98" s="581"/>
    </row>
    <row r="99" spans="19:27">
      <c r="S99" s="547">
        <v>87</v>
      </c>
      <c r="U99" s="580"/>
      <c r="V99" s="580"/>
      <c r="W99" s="580"/>
      <c r="X99" s="580"/>
      <c r="Y99" s="580"/>
      <c r="Z99" s="580"/>
      <c r="AA99" s="580"/>
    </row>
    <row r="100" spans="19:27" ht="15.75">
      <c r="S100" s="547" t="s">
        <v>213</v>
      </c>
      <c r="U100" s="581"/>
      <c r="V100" s="581"/>
      <c r="W100" s="581"/>
      <c r="X100" s="581"/>
      <c r="Y100" s="581"/>
      <c r="Z100" s="581"/>
      <c r="AA100" s="581"/>
    </row>
    <row r="101" spans="19:27">
      <c r="S101" s="547" t="s">
        <v>342</v>
      </c>
      <c r="U101" s="580"/>
      <c r="V101" s="580"/>
      <c r="W101" s="580"/>
      <c r="X101" s="580"/>
      <c r="Y101" s="580"/>
      <c r="Z101" s="580"/>
      <c r="AA101" s="580"/>
    </row>
    <row r="102" spans="19:27" ht="15.75">
      <c r="S102" s="547" t="s">
        <v>343</v>
      </c>
      <c r="U102" s="581"/>
      <c r="V102" s="581"/>
      <c r="W102" s="581"/>
      <c r="X102" s="581"/>
      <c r="Y102" s="581"/>
      <c r="Z102" s="581"/>
      <c r="AA102" s="581"/>
    </row>
    <row r="103" spans="19:27">
      <c r="S103" s="547" t="s">
        <v>212</v>
      </c>
      <c r="U103" s="580"/>
      <c r="V103" s="580"/>
      <c r="W103" s="580"/>
      <c r="X103" s="580"/>
      <c r="Y103" s="580"/>
      <c r="Z103" s="580"/>
      <c r="AA103" s="580"/>
    </row>
    <row r="104" spans="19:27" ht="15.75">
      <c r="S104" s="547" t="s">
        <v>344</v>
      </c>
      <c r="U104" s="581"/>
      <c r="V104" s="581"/>
      <c r="W104" s="581"/>
      <c r="X104" s="581"/>
      <c r="Y104" s="581"/>
      <c r="Z104" s="581"/>
      <c r="AA104" s="581"/>
    </row>
    <row r="105" spans="19:27">
      <c r="S105" s="547" t="s">
        <v>345</v>
      </c>
      <c r="U105" s="580"/>
      <c r="V105" s="580"/>
      <c r="W105" s="580"/>
      <c r="X105" s="580"/>
      <c r="Y105" s="580"/>
      <c r="Z105" s="580"/>
      <c r="AA105" s="580"/>
    </row>
    <row r="106" spans="19:27" ht="15.75">
      <c r="S106" s="547">
        <v>82</v>
      </c>
      <c r="U106" s="581"/>
      <c r="V106" s="581"/>
      <c r="W106" s="581"/>
      <c r="X106" s="581"/>
      <c r="Y106" s="581"/>
      <c r="Z106" s="581"/>
      <c r="AA106" s="581"/>
    </row>
    <row r="107" spans="19:27">
      <c r="S107" s="548" t="s">
        <v>276</v>
      </c>
      <c r="U107" s="580"/>
      <c r="V107" s="580"/>
      <c r="W107" s="580"/>
      <c r="X107" s="580"/>
      <c r="Y107" s="580"/>
      <c r="Z107" s="580"/>
      <c r="AA107" s="580"/>
    </row>
    <row r="108" spans="19:27" ht="15.75">
      <c r="S108" s="547" t="s">
        <v>213</v>
      </c>
      <c r="U108" s="581"/>
      <c r="V108" s="581"/>
      <c r="W108" s="581"/>
      <c r="X108" s="581"/>
      <c r="Y108" s="581"/>
      <c r="Z108" s="581"/>
      <c r="AA108" s="581"/>
    </row>
    <row r="109" spans="19:27">
      <c r="S109" s="547" t="s">
        <v>346</v>
      </c>
      <c r="U109" s="580"/>
      <c r="V109" s="580"/>
      <c r="W109" s="580"/>
      <c r="X109" s="580"/>
      <c r="Y109" s="580"/>
      <c r="Z109" s="580"/>
      <c r="AA109" s="580"/>
    </row>
    <row r="110" spans="19:27" ht="15.75">
      <c r="S110" s="547" t="s">
        <v>347</v>
      </c>
      <c r="U110" s="581"/>
      <c r="V110" s="581"/>
      <c r="W110" s="581"/>
      <c r="X110" s="581"/>
      <c r="Y110" s="581"/>
      <c r="Z110" s="581"/>
      <c r="AA110" s="581"/>
    </row>
    <row r="111" spans="19:27">
      <c r="S111" s="547" t="s">
        <v>212</v>
      </c>
      <c r="U111" s="580"/>
      <c r="V111" s="580"/>
      <c r="W111" s="580"/>
      <c r="X111" s="580"/>
      <c r="Y111" s="580"/>
      <c r="Z111" s="580"/>
      <c r="AA111" s="580"/>
    </row>
    <row r="112" spans="19:27" ht="15.75">
      <c r="S112" s="547" t="s">
        <v>348</v>
      </c>
      <c r="U112" s="581"/>
      <c r="V112" s="581"/>
      <c r="W112" s="581"/>
      <c r="X112" s="581"/>
      <c r="Y112" s="581"/>
      <c r="Z112" s="581"/>
      <c r="AA112" s="581"/>
    </row>
    <row r="113" spans="19:27">
      <c r="S113" s="547" t="s">
        <v>230</v>
      </c>
      <c r="U113" s="580"/>
      <c r="V113" s="580"/>
      <c r="W113" s="580"/>
      <c r="X113" s="580"/>
      <c r="Y113" s="580"/>
      <c r="Z113" s="580"/>
      <c r="AA113" s="580"/>
    </row>
    <row r="114" spans="19:27" ht="15.75">
      <c r="S114" s="547">
        <v>77</v>
      </c>
      <c r="U114" s="581"/>
      <c r="V114" s="581"/>
      <c r="W114" s="581"/>
      <c r="X114" s="581"/>
      <c r="Y114" s="581"/>
      <c r="Z114" s="581"/>
      <c r="AA114" s="581"/>
    </row>
    <row r="115" spans="19:27">
      <c r="S115" s="547" t="s">
        <v>213</v>
      </c>
      <c r="U115" s="580"/>
      <c r="V115" s="580"/>
      <c r="W115" s="580"/>
      <c r="X115" s="580"/>
      <c r="Y115" s="580"/>
      <c r="Z115" s="580"/>
      <c r="AA115" s="580"/>
    </row>
    <row r="116" spans="19:27" ht="15.75">
      <c r="S116" s="547" t="s">
        <v>349</v>
      </c>
      <c r="U116" s="581"/>
      <c r="V116" s="581"/>
      <c r="W116" s="581"/>
      <c r="X116" s="581"/>
      <c r="Y116" s="581"/>
      <c r="Z116" s="581"/>
      <c r="AA116" s="581"/>
    </row>
    <row r="117" spans="19:27">
      <c r="S117" s="547" t="s">
        <v>218</v>
      </c>
      <c r="U117" s="580"/>
      <c r="V117" s="580"/>
      <c r="W117" s="580"/>
      <c r="X117" s="580"/>
      <c r="Y117" s="580"/>
      <c r="Z117" s="580"/>
      <c r="AA117" s="580"/>
    </row>
    <row r="118" spans="19:27" ht="15.75">
      <c r="S118" s="547" t="s">
        <v>212</v>
      </c>
      <c r="U118" s="581"/>
      <c r="V118" s="581"/>
      <c r="W118" s="581"/>
      <c r="X118" s="581"/>
      <c r="Y118" s="581"/>
      <c r="Z118" s="581"/>
      <c r="AA118" s="581"/>
    </row>
    <row r="119" spans="19:27">
      <c r="S119" s="547" t="s">
        <v>350</v>
      </c>
      <c r="U119" s="580"/>
      <c r="V119" s="580"/>
      <c r="W119" s="580"/>
      <c r="X119" s="580"/>
      <c r="Y119" s="580"/>
      <c r="Z119" s="580"/>
      <c r="AA119" s="580"/>
    </row>
    <row r="120" spans="19:27" ht="15.75">
      <c r="S120" s="547" t="s">
        <v>351</v>
      </c>
      <c r="U120" s="581"/>
      <c r="V120" s="581"/>
      <c r="W120" s="581"/>
      <c r="X120" s="581"/>
      <c r="Y120" s="581"/>
      <c r="Z120" s="581"/>
      <c r="AA120" s="581"/>
    </row>
    <row r="121" spans="19:27">
      <c r="S121" s="577">
        <v>72</v>
      </c>
      <c r="U121" s="580"/>
      <c r="V121" s="580"/>
      <c r="W121" s="580"/>
      <c r="X121" s="580"/>
      <c r="Y121" s="580"/>
      <c r="Z121" s="580"/>
      <c r="AA121" s="580"/>
    </row>
    <row r="122" spans="19:27" ht="15.75">
      <c r="S122" s="548" t="s">
        <v>277</v>
      </c>
      <c r="U122" s="581"/>
      <c r="V122" s="581"/>
      <c r="W122" s="581"/>
      <c r="X122" s="581"/>
      <c r="Y122" s="581"/>
      <c r="Z122" s="581"/>
      <c r="AA122" s="581"/>
    </row>
    <row r="123" spans="19:27">
      <c r="S123" s="547" t="s">
        <v>213</v>
      </c>
      <c r="U123" s="580"/>
      <c r="V123" s="580"/>
      <c r="W123" s="580"/>
      <c r="X123" s="580"/>
      <c r="Y123" s="580"/>
      <c r="Z123" s="580"/>
      <c r="AA123" s="580"/>
    </row>
    <row r="124" spans="19:27" ht="15.75">
      <c r="S124" s="547" t="s">
        <v>352</v>
      </c>
      <c r="U124" s="581"/>
      <c r="V124" s="581"/>
      <c r="W124" s="581"/>
      <c r="X124" s="581"/>
      <c r="Y124" s="581"/>
      <c r="Z124" s="581"/>
      <c r="AA124" s="581"/>
    </row>
    <row r="125" spans="19:27">
      <c r="S125" s="547" t="s">
        <v>353</v>
      </c>
      <c r="U125" s="580"/>
      <c r="V125" s="580"/>
      <c r="W125" s="580"/>
      <c r="X125" s="580"/>
      <c r="Y125" s="580"/>
      <c r="Z125" s="580"/>
      <c r="AA125" s="580"/>
    </row>
    <row r="126" spans="19:27" ht="15.75">
      <c r="S126" s="547" t="s">
        <v>212</v>
      </c>
      <c r="U126" s="581"/>
      <c r="V126" s="581"/>
      <c r="W126" s="581"/>
      <c r="X126" s="581"/>
      <c r="Y126" s="581"/>
      <c r="Z126" s="581"/>
      <c r="AA126" s="581"/>
    </row>
    <row r="127" spans="19:27">
      <c r="S127" s="547" t="s">
        <v>354</v>
      </c>
      <c r="U127" s="580"/>
      <c r="V127" s="580"/>
      <c r="W127" s="580"/>
      <c r="X127" s="580"/>
      <c r="Y127" s="580"/>
      <c r="Z127" s="580"/>
      <c r="AA127" s="580"/>
    </row>
    <row r="128" spans="19:27" ht="15.75">
      <c r="S128" s="547" t="s">
        <v>234</v>
      </c>
      <c r="U128" s="581"/>
      <c r="V128" s="581"/>
      <c r="W128" s="581"/>
      <c r="X128" s="581"/>
      <c r="Y128" s="581"/>
      <c r="Z128" s="581"/>
      <c r="AA128" s="581"/>
    </row>
    <row r="129" spans="19:27">
      <c r="S129" s="547">
        <v>66</v>
      </c>
      <c r="U129" s="580"/>
      <c r="V129" s="580"/>
      <c r="W129" s="580"/>
      <c r="X129" s="580"/>
      <c r="Y129" s="580"/>
      <c r="Z129" s="580"/>
      <c r="AA129" s="580"/>
    </row>
    <row r="130" spans="19:27" ht="15.75">
      <c r="S130" s="547" t="s">
        <v>213</v>
      </c>
      <c r="U130" s="581"/>
      <c r="V130" s="581"/>
      <c r="W130" s="581"/>
      <c r="X130" s="581"/>
      <c r="Y130" s="581"/>
      <c r="Z130" s="581"/>
      <c r="AA130" s="581"/>
    </row>
    <row r="131" spans="19:27">
      <c r="S131" s="547" t="s">
        <v>355</v>
      </c>
      <c r="U131" s="580"/>
      <c r="V131" s="580"/>
      <c r="W131" s="580"/>
      <c r="X131" s="580"/>
      <c r="Y131" s="580"/>
      <c r="Z131" s="580"/>
      <c r="AA131" s="580"/>
    </row>
    <row r="132" spans="19:27" ht="15.75">
      <c r="S132" s="547" t="s">
        <v>356</v>
      </c>
      <c r="U132" s="581"/>
      <c r="V132" s="581"/>
      <c r="W132" s="581"/>
      <c r="X132" s="581"/>
      <c r="Y132" s="581"/>
      <c r="Z132" s="581"/>
      <c r="AA132" s="581"/>
    </row>
    <row r="133" spans="19:27">
      <c r="S133" s="547" t="s">
        <v>212</v>
      </c>
      <c r="U133" s="580"/>
      <c r="V133" s="580"/>
      <c r="W133" s="580"/>
      <c r="X133" s="580"/>
      <c r="Y133" s="580"/>
      <c r="Z133" s="580"/>
      <c r="AA133" s="580"/>
    </row>
    <row r="134" spans="19:27" ht="15.75">
      <c r="S134" s="547" t="s">
        <v>357</v>
      </c>
      <c r="U134" s="581"/>
      <c r="V134" s="581"/>
      <c r="W134" s="581"/>
      <c r="X134" s="581"/>
      <c r="Y134" s="581"/>
      <c r="Z134" s="581"/>
      <c r="AA134" s="581"/>
    </row>
    <row r="135" spans="19:27">
      <c r="S135" s="547" t="s">
        <v>237</v>
      </c>
      <c r="U135" s="580"/>
      <c r="V135" s="580"/>
      <c r="W135" s="580"/>
      <c r="X135" s="580"/>
      <c r="Y135" s="580"/>
      <c r="Z135" s="580"/>
      <c r="AA135" s="580"/>
    </row>
    <row r="136" spans="19:27" ht="15.75">
      <c r="S136" s="577">
        <v>60</v>
      </c>
      <c r="U136" s="581"/>
      <c r="V136" s="581"/>
      <c r="W136" s="581"/>
      <c r="X136" s="581"/>
      <c r="Y136" s="581"/>
      <c r="Z136" s="581"/>
      <c r="AA136" s="581"/>
    </row>
    <row r="137" spans="19:27">
      <c r="S137" s="548" t="s">
        <v>278</v>
      </c>
      <c r="U137" s="580"/>
      <c r="V137" s="580"/>
      <c r="W137" s="580"/>
      <c r="X137" s="580"/>
      <c r="Y137" s="580"/>
      <c r="Z137" s="580"/>
      <c r="AA137" s="580"/>
    </row>
    <row r="138" spans="19:27" ht="15.75">
      <c r="S138" s="547" t="s">
        <v>213</v>
      </c>
      <c r="U138" s="581"/>
      <c r="V138" s="581"/>
      <c r="W138" s="581"/>
      <c r="X138" s="581"/>
      <c r="Y138" s="581"/>
      <c r="Z138" s="581"/>
      <c r="AA138" s="581"/>
    </row>
    <row r="139" spans="19:27">
      <c r="S139" s="547" t="s">
        <v>358</v>
      </c>
      <c r="U139" s="580"/>
      <c r="V139" s="580"/>
      <c r="W139" s="580"/>
      <c r="X139" s="580"/>
      <c r="Y139" s="580"/>
      <c r="Z139" s="580"/>
      <c r="AA139" s="580"/>
    </row>
    <row r="140" spans="19:27" ht="15.75">
      <c r="S140" s="547" t="s">
        <v>359</v>
      </c>
      <c r="U140" s="581"/>
      <c r="V140" s="581"/>
      <c r="W140" s="581"/>
      <c r="X140" s="581"/>
      <c r="Y140" s="581"/>
      <c r="Z140" s="581"/>
      <c r="AA140" s="581"/>
    </row>
    <row r="141" spans="19:27">
      <c r="S141" s="547" t="s">
        <v>212</v>
      </c>
      <c r="U141" s="580"/>
      <c r="V141" s="580"/>
      <c r="W141" s="580"/>
      <c r="X141" s="580"/>
      <c r="Y141" s="580"/>
      <c r="Z141" s="580"/>
      <c r="AA141" s="580"/>
    </row>
    <row r="142" spans="19:27" ht="15.75">
      <c r="S142" s="547" t="s">
        <v>360</v>
      </c>
      <c r="U142" s="581"/>
      <c r="V142" s="581"/>
      <c r="W142" s="581"/>
      <c r="X142" s="581"/>
      <c r="Y142" s="581"/>
      <c r="Z142" s="581"/>
      <c r="AA142" s="581"/>
    </row>
    <row r="143" spans="19:27">
      <c r="S143" s="547" t="s">
        <v>361</v>
      </c>
      <c r="U143" s="580"/>
      <c r="V143" s="580"/>
      <c r="W143" s="580"/>
      <c r="X143" s="580"/>
      <c r="Y143" s="580"/>
      <c r="Z143" s="580"/>
      <c r="AA143" s="580"/>
    </row>
    <row r="144" spans="19:27" ht="15.75">
      <c r="S144" s="547">
        <v>54</v>
      </c>
      <c r="U144" s="581"/>
      <c r="V144" s="581"/>
      <c r="W144" s="581"/>
      <c r="X144" s="581"/>
      <c r="Y144" s="581"/>
      <c r="Z144" s="581"/>
      <c r="AA144" s="581"/>
    </row>
    <row r="145" spans="19:27">
      <c r="S145" s="547" t="s">
        <v>213</v>
      </c>
      <c r="U145" s="580"/>
      <c r="V145" s="580"/>
      <c r="W145" s="580"/>
      <c r="X145" s="580"/>
      <c r="Y145" s="580"/>
      <c r="Z145" s="580"/>
      <c r="AA145" s="580"/>
    </row>
    <row r="146" spans="19:27" ht="15.75">
      <c r="S146" s="547" t="s">
        <v>362</v>
      </c>
      <c r="U146" s="581"/>
      <c r="V146" s="581"/>
      <c r="W146" s="581"/>
      <c r="X146" s="581"/>
      <c r="Y146" s="581"/>
      <c r="Z146" s="581"/>
      <c r="AA146" s="581"/>
    </row>
    <row r="147" spans="19:27">
      <c r="S147" s="547" t="s">
        <v>228</v>
      </c>
      <c r="U147" s="580"/>
      <c r="V147" s="580"/>
      <c r="W147" s="580"/>
      <c r="X147" s="580"/>
      <c r="Y147" s="580"/>
      <c r="Z147" s="580"/>
      <c r="AA147" s="580"/>
    </row>
    <row r="148" spans="19:27" ht="15.75">
      <c r="S148" s="547" t="s">
        <v>212</v>
      </c>
      <c r="U148" s="581"/>
      <c r="V148" s="581"/>
      <c r="W148" s="581"/>
      <c r="X148" s="581"/>
      <c r="Y148" s="581"/>
      <c r="Z148" s="581"/>
      <c r="AA148" s="581"/>
    </row>
    <row r="149" spans="19:27">
      <c r="S149" s="547" t="s">
        <v>363</v>
      </c>
      <c r="U149" s="580"/>
      <c r="V149" s="580"/>
      <c r="W149" s="580"/>
      <c r="X149" s="580"/>
      <c r="Y149" s="580"/>
      <c r="Z149" s="580"/>
      <c r="AA149" s="580"/>
    </row>
    <row r="150" spans="19:27" ht="15.75">
      <c r="S150" s="547" t="s">
        <v>364</v>
      </c>
      <c r="U150" s="581"/>
      <c r="V150" s="581"/>
      <c r="W150" s="581"/>
      <c r="X150" s="581"/>
      <c r="Y150" s="581"/>
      <c r="Z150" s="581"/>
      <c r="AA150" s="581"/>
    </row>
    <row r="151" spans="19:27">
      <c r="S151" s="577">
        <v>49</v>
      </c>
      <c r="U151" s="580"/>
      <c r="V151" s="580"/>
      <c r="W151" s="580"/>
      <c r="X151" s="580"/>
      <c r="Y151" s="580"/>
      <c r="Z151" s="580"/>
      <c r="AA151" s="580"/>
    </row>
    <row r="152" spans="19:27" ht="15.75">
      <c r="S152" s="548" t="s">
        <v>279</v>
      </c>
      <c r="U152" s="581"/>
      <c r="V152" s="581"/>
      <c r="W152" s="581"/>
      <c r="X152" s="581"/>
      <c r="Y152" s="581"/>
      <c r="Z152" s="581"/>
      <c r="AA152" s="581"/>
    </row>
    <row r="153" spans="19:27">
      <c r="S153" s="547" t="s">
        <v>213</v>
      </c>
      <c r="U153" s="580"/>
      <c r="V153" s="580"/>
      <c r="W153" s="580"/>
      <c r="X153" s="580"/>
      <c r="Y153" s="580"/>
      <c r="Z153" s="580"/>
      <c r="AA153" s="580"/>
    </row>
    <row r="154" spans="19:27" ht="15.75">
      <c r="S154" s="547" t="s">
        <v>365</v>
      </c>
      <c r="U154" s="581"/>
      <c r="V154" s="581"/>
      <c r="W154" s="581"/>
      <c r="X154" s="581"/>
      <c r="Y154" s="581"/>
      <c r="Z154" s="581"/>
      <c r="AA154" s="581"/>
    </row>
    <row r="155" spans="19:27">
      <c r="S155" s="547" t="s">
        <v>366</v>
      </c>
      <c r="U155" s="580"/>
      <c r="V155" s="580"/>
      <c r="W155" s="580"/>
      <c r="X155" s="580"/>
      <c r="Y155" s="580"/>
      <c r="Z155" s="580"/>
      <c r="AA155" s="580"/>
    </row>
    <row r="156" spans="19:27" ht="15.75">
      <c r="S156" s="547" t="s">
        <v>212</v>
      </c>
      <c r="U156" s="581"/>
      <c r="V156" s="581"/>
      <c r="W156" s="581"/>
      <c r="X156" s="581"/>
      <c r="Y156" s="581"/>
      <c r="Z156" s="581"/>
      <c r="AA156" s="581"/>
    </row>
    <row r="157" spans="19:27">
      <c r="S157" s="547" t="s">
        <v>367</v>
      </c>
      <c r="U157" s="580"/>
      <c r="V157" s="580"/>
      <c r="W157" s="580"/>
      <c r="X157" s="580"/>
      <c r="Y157" s="580"/>
      <c r="Z157" s="580"/>
      <c r="AA157" s="580"/>
    </row>
    <row r="158" spans="19:27" ht="15.75">
      <c r="S158" s="547" t="s">
        <v>368</v>
      </c>
      <c r="U158" s="581"/>
      <c r="V158" s="581"/>
      <c r="W158" s="581"/>
      <c r="X158" s="581"/>
      <c r="Y158" s="581"/>
      <c r="Z158" s="581"/>
      <c r="AA158" s="581"/>
    </row>
    <row r="159" spans="19:27">
      <c r="S159" s="547">
        <v>44</v>
      </c>
      <c r="U159" s="580"/>
      <c r="V159" s="580"/>
      <c r="W159" s="580"/>
      <c r="X159" s="580"/>
      <c r="Y159" s="580"/>
      <c r="Z159" s="580"/>
      <c r="AA159" s="580"/>
    </row>
    <row r="160" spans="19:27" ht="15.75">
      <c r="S160" s="547" t="s">
        <v>213</v>
      </c>
      <c r="U160" s="581"/>
      <c r="V160" s="581"/>
      <c r="W160" s="581"/>
      <c r="X160" s="581"/>
      <c r="Y160" s="581"/>
      <c r="Z160" s="581"/>
      <c r="AA160" s="581"/>
    </row>
    <row r="161" spans="19:27">
      <c r="S161" s="547" t="s">
        <v>369</v>
      </c>
      <c r="U161" s="580"/>
      <c r="V161" s="580"/>
      <c r="W161" s="580"/>
      <c r="X161" s="580"/>
      <c r="Y161" s="580"/>
      <c r="Z161" s="580"/>
      <c r="AA161" s="580"/>
    </row>
    <row r="162" spans="19:27" ht="15.75">
      <c r="S162" s="547" t="s">
        <v>370</v>
      </c>
      <c r="U162" s="581"/>
      <c r="V162" s="581"/>
      <c r="W162" s="581"/>
      <c r="X162" s="581"/>
      <c r="Y162" s="581"/>
      <c r="Z162" s="581"/>
      <c r="AA162" s="581"/>
    </row>
    <row r="163" spans="19:27">
      <c r="S163" s="547" t="s">
        <v>212</v>
      </c>
      <c r="U163" s="580"/>
      <c r="V163" s="580"/>
      <c r="W163" s="580"/>
      <c r="X163" s="580"/>
      <c r="Y163" s="580"/>
      <c r="Z163" s="580"/>
      <c r="AA163" s="580"/>
    </row>
    <row r="164" spans="19:27" ht="15.75">
      <c r="S164" s="547" t="s">
        <v>371</v>
      </c>
      <c r="U164" s="581"/>
      <c r="V164" s="581"/>
      <c r="W164" s="581"/>
      <c r="X164" s="581"/>
      <c r="Y164" s="581"/>
      <c r="Z164" s="581"/>
      <c r="AA164" s="581"/>
    </row>
    <row r="165" spans="19:27">
      <c r="S165" s="547" t="s">
        <v>372</v>
      </c>
      <c r="U165" s="580"/>
      <c r="V165" s="580"/>
      <c r="W165" s="580"/>
      <c r="X165" s="580"/>
      <c r="Y165" s="580"/>
      <c r="Z165" s="580"/>
      <c r="AA165" s="580"/>
    </row>
    <row r="166" spans="19:27" ht="15.75">
      <c r="S166" s="577">
        <v>39</v>
      </c>
      <c r="U166" s="581"/>
      <c r="V166" s="581"/>
      <c r="W166" s="581"/>
      <c r="X166" s="581"/>
      <c r="Y166" s="581"/>
      <c r="Z166" s="581"/>
      <c r="AA166" s="581"/>
    </row>
    <row r="167" spans="19:27">
      <c r="S167" s="548" t="s">
        <v>280</v>
      </c>
      <c r="U167" s="580"/>
      <c r="V167" s="580"/>
      <c r="W167" s="580"/>
      <c r="X167" s="580"/>
      <c r="Y167" s="580"/>
      <c r="Z167" s="580"/>
      <c r="AA167" s="580"/>
    </row>
    <row r="168" spans="19:27" ht="15.75">
      <c r="S168" s="547" t="s">
        <v>213</v>
      </c>
      <c r="U168" s="581"/>
      <c r="V168" s="581"/>
      <c r="W168" s="581"/>
      <c r="X168" s="581"/>
      <c r="Y168" s="581"/>
      <c r="Z168" s="581"/>
      <c r="AA168" s="581"/>
    </row>
    <row r="169" spans="19:27">
      <c r="S169" s="547" t="s">
        <v>373</v>
      </c>
      <c r="U169" s="580"/>
      <c r="V169" s="580"/>
      <c r="W169" s="580"/>
      <c r="X169" s="580"/>
      <c r="Y169" s="580"/>
      <c r="Z169" s="580"/>
      <c r="AA169" s="580"/>
    </row>
    <row r="170" spans="19:27" ht="15.75">
      <c r="S170" s="547" t="s">
        <v>374</v>
      </c>
      <c r="U170" s="581"/>
      <c r="V170" s="581"/>
      <c r="W170" s="581"/>
      <c r="X170" s="581"/>
      <c r="Y170" s="581"/>
      <c r="Z170" s="581"/>
      <c r="AA170" s="581"/>
    </row>
    <row r="171" spans="19:27">
      <c r="S171" s="547" t="s">
        <v>212</v>
      </c>
      <c r="U171" s="580"/>
      <c r="V171" s="580"/>
      <c r="W171" s="580"/>
      <c r="X171" s="580"/>
      <c r="Y171" s="580"/>
      <c r="Z171" s="580"/>
      <c r="AA171" s="580"/>
    </row>
    <row r="172" spans="19:27" ht="15.75">
      <c r="S172" s="547" t="s">
        <v>375</v>
      </c>
      <c r="U172" s="581"/>
      <c r="V172" s="581"/>
      <c r="W172" s="581"/>
      <c r="X172" s="581"/>
      <c r="Y172" s="581"/>
      <c r="Z172" s="581"/>
      <c r="AA172" s="581"/>
    </row>
    <row r="173" spans="19:27">
      <c r="S173" s="547" t="s">
        <v>376</v>
      </c>
      <c r="U173" s="580"/>
      <c r="V173" s="580"/>
      <c r="W173" s="580"/>
      <c r="X173" s="580"/>
      <c r="Y173" s="580"/>
      <c r="Z173" s="580"/>
      <c r="AA173" s="580"/>
    </row>
    <row r="174" spans="19:27" ht="15.75">
      <c r="S174" s="547">
        <v>36</v>
      </c>
      <c r="U174" s="581"/>
      <c r="V174" s="581"/>
      <c r="W174" s="581"/>
      <c r="X174" s="581"/>
      <c r="Y174" s="581"/>
      <c r="Z174" s="581"/>
      <c r="AA174" s="581"/>
    </row>
    <row r="175" spans="19:27">
      <c r="S175" s="547" t="s">
        <v>213</v>
      </c>
      <c r="U175" s="580"/>
      <c r="V175" s="580"/>
      <c r="W175" s="580"/>
      <c r="X175" s="580"/>
      <c r="Y175" s="580"/>
      <c r="Z175" s="580"/>
      <c r="AA175" s="580"/>
    </row>
    <row r="176" spans="19:27" ht="15.75">
      <c r="S176" s="547" t="s">
        <v>377</v>
      </c>
      <c r="U176" s="581"/>
      <c r="V176" s="581"/>
      <c r="W176" s="581"/>
      <c r="X176" s="581"/>
      <c r="Y176" s="581"/>
      <c r="Z176" s="581"/>
      <c r="AA176" s="581"/>
    </row>
    <row r="177" spans="19:27">
      <c r="S177" s="547" t="s">
        <v>378</v>
      </c>
      <c r="U177" s="580"/>
      <c r="V177" s="580"/>
      <c r="W177" s="580"/>
      <c r="X177" s="580"/>
      <c r="Y177" s="580"/>
      <c r="Z177" s="580"/>
      <c r="AA177" s="580"/>
    </row>
    <row r="178" spans="19:27" ht="15.75">
      <c r="S178" s="548" t="s">
        <v>281</v>
      </c>
      <c r="U178" s="581"/>
      <c r="V178" s="581"/>
      <c r="W178" s="581"/>
      <c r="X178" s="581"/>
      <c r="Y178" s="581"/>
      <c r="Z178" s="581"/>
      <c r="AA178" s="581"/>
    </row>
    <row r="179" spans="19:27">
      <c r="S179" s="547" t="s">
        <v>212</v>
      </c>
      <c r="U179" s="580"/>
      <c r="V179" s="580"/>
      <c r="W179" s="580"/>
      <c r="X179" s="580"/>
      <c r="Y179" s="580"/>
      <c r="Z179" s="580"/>
      <c r="AA179" s="580"/>
    </row>
    <row r="180" spans="19:27" ht="15.75">
      <c r="S180" s="547" t="s">
        <v>379</v>
      </c>
      <c r="U180" s="581"/>
      <c r="V180" s="581"/>
      <c r="W180" s="581"/>
      <c r="X180" s="581"/>
      <c r="Y180" s="581"/>
      <c r="Z180" s="581"/>
      <c r="AA180" s="581"/>
    </row>
    <row r="181" spans="19:27">
      <c r="S181" s="577" t="s">
        <v>380</v>
      </c>
      <c r="U181" s="580"/>
      <c r="V181" s="580"/>
      <c r="W181" s="580"/>
      <c r="X181" s="580"/>
      <c r="Y181" s="580"/>
      <c r="Z181" s="580"/>
      <c r="AA181" s="580"/>
    </row>
    <row r="182" spans="19:27" ht="15.75">
      <c r="S182" s="547" t="s">
        <v>213</v>
      </c>
      <c r="U182" s="581"/>
      <c r="V182" s="581"/>
      <c r="W182" s="581"/>
      <c r="X182" s="581"/>
      <c r="Y182" s="581"/>
      <c r="Z182" s="581"/>
      <c r="AA182" s="581"/>
    </row>
    <row r="183" spans="19:27">
      <c r="S183" s="547" t="s">
        <v>381</v>
      </c>
      <c r="U183" s="580"/>
      <c r="V183" s="580"/>
      <c r="W183" s="580"/>
      <c r="X183" s="580"/>
      <c r="Y183" s="580"/>
      <c r="Z183" s="580"/>
      <c r="AA183" s="580"/>
    </row>
    <row r="184" spans="19:27" ht="15.75">
      <c r="S184" s="547" t="s">
        <v>382</v>
      </c>
      <c r="U184" s="581"/>
      <c r="V184" s="581"/>
      <c r="W184" s="581"/>
      <c r="X184" s="581"/>
      <c r="Y184" s="581"/>
      <c r="Z184" s="581"/>
      <c r="AA184" s="581"/>
    </row>
    <row r="185" spans="19:27">
      <c r="S185" s="547">
        <v>35</v>
      </c>
      <c r="U185" s="580"/>
      <c r="V185" s="580"/>
      <c r="W185" s="580"/>
      <c r="X185" s="580"/>
      <c r="Y185" s="580"/>
      <c r="Z185" s="580"/>
      <c r="AA185" s="580"/>
    </row>
    <row r="186" spans="19:27" ht="15.75">
      <c r="S186" s="547" t="s">
        <v>212</v>
      </c>
      <c r="U186" s="581"/>
      <c r="V186" s="581"/>
      <c r="W186" s="581"/>
      <c r="X186" s="581"/>
      <c r="Y186" s="581"/>
      <c r="Z186" s="581"/>
      <c r="AA186" s="581"/>
    </row>
    <row r="187" spans="19:27">
      <c r="S187" s="547" t="s">
        <v>383</v>
      </c>
      <c r="U187" s="580"/>
      <c r="V187" s="580"/>
      <c r="W187" s="580"/>
      <c r="X187" s="580"/>
      <c r="Y187" s="580"/>
      <c r="Z187" s="580"/>
      <c r="AA187" s="580"/>
    </row>
    <row r="188" spans="19:27" ht="15.75">
      <c r="S188" s="547" t="s">
        <v>384</v>
      </c>
      <c r="U188" s="581"/>
      <c r="V188" s="581"/>
      <c r="W188" s="581"/>
      <c r="X188" s="581"/>
      <c r="Y188" s="581"/>
      <c r="Z188" s="581"/>
      <c r="AA188" s="581"/>
    </row>
    <row r="189" spans="19:27">
      <c r="S189" s="547" t="s">
        <v>213</v>
      </c>
      <c r="U189" s="580"/>
      <c r="V189" s="580"/>
      <c r="W189" s="580"/>
      <c r="X189" s="580"/>
      <c r="Y189" s="580"/>
      <c r="Z189" s="580"/>
      <c r="AA189" s="580"/>
    </row>
    <row r="190" spans="19:27" ht="15.75">
      <c r="S190" s="547" t="s">
        <v>385</v>
      </c>
      <c r="U190" s="581"/>
      <c r="V190" s="581"/>
      <c r="W190" s="581"/>
      <c r="X190" s="581"/>
      <c r="Y190" s="581"/>
      <c r="Z190" s="581"/>
      <c r="AA190" s="581"/>
    </row>
    <row r="191" spans="19:27">
      <c r="S191" s="547" t="s">
        <v>386</v>
      </c>
      <c r="U191" s="580"/>
      <c r="V191" s="580"/>
      <c r="W191" s="580"/>
      <c r="X191" s="580"/>
      <c r="Y191" s="580"/>
      <c r="Z191" s="580"/>
      <c r="AA191" s="580"/>
    </row>
    <row r="192" spans="19:27" ht="15.75">
      <c r="S192" s="547">
        <v>35</v>
      </c>
      <c r="U192" s="581"/>
      <c r="V192" s="581"/>
      <c r="W192" s="581"/>
      <c r="X192" s="581"/>
      <c r="Y192" s="581"/>
      <c r="Z192" s="581"/>
      <c r="AA192" s="581"/>
    </row>
    <row r="193" spans="19:27">
      <c r="S193" s="548" t="s">
        <v>282</v>
      </c>
      <c r="U193" s="580"/>
      <c r="V193" s="580"/>
      <c r="W193" s="580"/>
      <c r="X193" s="580"/>
      <c r="Y193" s="580"/>
      <c r="Z193" s="580"/>
      <c r="AA193" s="580"/>
    </row>
    <row r="194" spans="19:27" ht="15.75">
      <c r="S194" s="547" t="s">
        <v>212</v>
      </c>
      <c r="U194" s="581"/>
      <c r="V194" s="581"/>
      <c r="W194" s="581"/>
      <c r="X194" s="581"/>
      <c r="Y194" s="581"/>
      <c r="Z194" s="581"/>
      <c r="AA194" s="581"/>
    </row>
    <row r="195" spans="19:27">
      <c r="S195" s="547" t="s">
        <v>387</v>
      </c>
      <c r="U195" s="580"/>
      <c r="V195" s="580"/>
      <c r="W195" s="580"/>
      <c r="X195" s="580"/>
      <c r="Y195" s="580"/>
      <c r="Z195" s="580"/>
      <c r="AA195" s="580"/>
    </row>
    <row r="196" spans="19:27" ht="15.75">
      <c r="S196" s="547" t="s">
        <v>388</v>
      </c>
      <c r="U196" s="581"/>
      <c r="V196" s="581"/>
      <c r="W196" s="581"/>
      <c r="X196" s="581"/>
      <c r="Y196" s="581"/>
      <c r="Z196" s="581"/>
      <c r="AA196" s="581"/>
    </row>
    <row r="197" spans="19:27">
      <c r="S197" s="547" t="s">
        <v>213</v>
      </c>
      <c r="U197" s="580"/>
      <c r="V197" s="580"/>
      <c r="W197" s="580"/>
      <c r="X197" s="580"/>
      <c r="Y197" s="580"/>
      <c r="Z197" s="580"/>
      <c r="AA197" s="580"/>
    </row>
    <row r="198" spans="19:27" ht="15.75">
      <c r="S198" s="547" t="s">
        <v>389</v>
      </c>
      <c r="U198" s="581"/>
      <c r="V198" s="581"/>
      <c r="W198" s="581"/>
      <c r="X198" s="581"/>
      <c r="Y198" s="581"/>
      <c r="Z198" s="581"/>
      <c r="AA198" s="581"/>
    </row>
    <row r="199" spans="19:27">
      <c r="S199" s="547" t="s">
        <v>390</v>
      </c>
      <c r="U199" s="580"/>
      <c r="V199" s="580"/>
      <c r="W199" s="580"/>
      <c r="X199" s="580"/>
      <c r="Y199" s="580"/>
      <c r="Z199" s="580"/>
      <c r="AA199" s="580"/>
    </row>
    <row r="200" spans="19:27" ht="15.75">
      <c r="S200" s="547">
        <v>36</v>
      </c>
      <c r="U200" s="581"/>
      <c r="V200" s="581"/>
      <c r="W200" s="581"/>
      <c r="X200" s="581"/>
      <c r="Y200" s="581"/>
      <c r="Z200" s="581"/>
      <c r="AA200" s="581"/>
    </row>
    <row r="201" spans="19:27">
      <c r="S201" s="547" t="s">
        <v>212</v>
      </c>
      <c r="U201" s="580"/>
      <c r="V201" s="580"/>
      <c r="W201" s="580"/>
      <c r="X201" s="580"/>
      <c r="Y201" s="580"/>
      <c r="Z201" s="580"/>
      <c r="AA201" s="580"/>
    </row>
    <row r="202" spans="19:27" ht="15.75">
      <c r="S202" s="547" t="s">
        <v>391</v>
      </c>
      <c r="U202" s="581"/>
      <c r="V202" s="581"/>
      <c r="W202" s="581"/>
      <c r="X202" s="581"/>
      <c r="Y202" s="581"/>
      <c r="Z202" s="581"/>
      <c r="AA202" s="581"/>
    </row>
    <row r="203" spans="19:27">
      <c r="S203" s="547" t="s">
        <v>392</v>
      </c>
      <c r="U203" s="580"/>
      <c r="V203" s="580"/>
      <c r="W203" s="580"/>
      <c r="X203" s="580"/>
      <c r="Y203" s="580"/>
      <c r="Z203" s="580"/>
      <c r="AA203" s="580"/>
    </row>
    <row r="204" spans="19:27" ht="15.75">
      <c r="S204" s="547" t="s">
        <v>213</v>
      </c>
      <c r="U204" s="581"/>
      <c r="V204" s="581"/>
      <c r="W204" s="581"/>
      <c r="X204" s="581"/>
      <c r="Y204" s="581"/>
      <c r="Z204" s="581"/>
      <c r="AA204" s="581"/>
    </row>
    <row r="205" spans="19:27">
      <c r="S205" s="547" t="s">
        <v>393</v>
      </c>
      <c r="U205" s="580"/>
      <c r="V205" s="580"/>
      <c r="W205" s="580"/>
      <c r="X205" s="580"/>
      <c r="Y205" s="580"/>
      <c r="Z205" s="580"/>
      <c r="AA205" s="580"/>
    </row>
    <row r="206" spans="19:27" ht="15.75">
      <c r="S206" s="547" t="s">
        <v>394</v>
      </c>
      <c r="U206" s="581"/>
      <c r="V206" s="581"/>
      <c r="W206" s="581"/>
      <c r="X206" s="581"/>
      <c r="Y206" s="581"/>
      <c r="Z206" s="581"/>
      <c r="AA206" s="581"/>
    </row>
    <row r="207" spans="19:27">
      <c r="S207" s="577">
        <v>39</v>
      </c>
      <c r="U207" s="580"/>
      <c r="V207" s="580"/>
      <c r="W207" s="580"/>
      <c r="X207" s="580"/>
      <c r="Y207" s="580"/>
      <c r="Z207" s="580"/>
      <c r="AA207" s="580"/>
    </row>
    <row r="208" spans="19:27" ht="15.75">
      <c r="S208" s="548" t="s">
        <v>283</v>
      </c>
      <c r="U208" s="581"/>
      <c r="V208" s="581"/>
      <c r="W208" s="581"/>
      <c r="X208" s="581"/>
      <c r="Y208" s="581"/>
      <c r="Z208" s="581"/>
      <c r="AA208" s="581"/>
    </row>
    <row r="209" spans="19:27">
      <c r="S209" s="547" t="s">
        <v>212</v>
      </c>
      <c r="U209" s="580"/>
      <c r="V209" s="580"/>
      <c r="W209" s="580"/>
      <c r="X209" s="580"/>
      <c r="Y209" s="580"/>
      <c r="Z209" s="580"/>
      <c r="AA209" s="580"/>
    </row>
    <row r="210" spans="19:27" ht="15.75">
      <c r="S210" s="547" t="s">
        <v>395</v>
      </c>
      <c r="U210" s="581"/>
      <c r="V210" s="581"/>
      <c r="W210" s="581"/>
      <c r="X210" s="581"/>
      <c r="Y210" s="581"/>
      <c r="Z210" s="581"/>
      <c r="AA210" s="581"/>
    </row>
    <row r="211" spans="19:27">
      <c r="S211" s="547" t="s">
        <v>396</v>
      </c>
      <c r="U211" s="580"/>
      <c r="V211" s="580"/>
      <c r="W211" s="580"/>
      <c r="X211" s="580"/>
      <c r="Y211" s="580"/>
      <c r="Z211" s="580"/>
      <c r="AA211" s="580"/>
    </row>
    <row r="212" spans="19:27" ht="15.75">
      <c r="S212" s="547" t="s">
        <v>213</v>
      </c>
      <c r="U212" s="581"/>
      <c r="V212" s="581"/>
      <c r="W212" s="581"/>
      <c r="X212" s="581"/>
      <c r="Y212" s="581"/>
      <c r="Z212" s="581"/>
      <c r="AA212" s="581"/>
    </row>
    <row r="213" spans="19:27">
      <c r="S213" s="547" t="s">
        <v>397</v>
      </c>
      <c r="U213" s="580"/>
      <c r="V213" s="580"/>
      <c r="W213" s="580"/>
      <c r="X213" s="580"/>
      <c r="Y213" s="580"/>
      <c r="Z213" s="580"/>
      <c r="AA213" s="580"/>
    </row>
    <row r="214" spans="19:27" ht="15.75">
      <c r="S214" s="547" t="s">
        <v>398</v>
      </c>
      <c r="U214" s="581"/>
      <c r="V214" s="581"/>
      <c r="W214" s="581"/>
      <c r="X214" s="581"/>
      <c r="Y214" s="581"/>
      <c r="Z214" s="581"/>
      <c r="AA214" s="581"/>
    </row>
    <row r="215" spans="19:27">
      <c r="S215" s="547">
        <v>43</v>
      </c>
      <c r="U215" s="580"/>
      <c r="V215" s="580"/>
      <c r="W215" s="580"/>
      <c r="X215" s="580"/>
      <c r="Y215" s="580"/>
      <c r="Z215" s="580"/>
      <c r="AA215" s="580"/>
    </row>
    <row r="216" spans="19:27" ht="15.75">
      <c r="S216" s="547" t="s">
        <v>212</v>
      </c>
      <c r="U216" s="581"/>
      <c r="V216" s="581"/>
      <c r="W216" s="581"/>
      <c r="X216" s="581"/>
      <c r="Y216" s="581"/>
      <c r="Z216" s="581"/>
      <c r="AA216" s="581"/>
    </row>
    <row r="217" spans="19:27">
      <c r="S217" s="547" t="s">
        <v>399</v>
      </c>
      <c r="U217" s="580"/>
      <c r="V217" s="580"/>
      <c r="W217" s="580"/>
      <c r="X217" s="580"/>
      <c r="Y217" s="580"/>
      <c r="Z217" s="580"/>
      <c r="AA217" s="580"/>
    </row>
    <row r="218" spans="19:27" ht="15.75">
      <c r="S218" s="547" t="s">
        <v>400</v>
      </c>
      <c r="U218" s="581"/>
      <c r="V218" s="581"/>
      <c r="W218" s="581"/>
      <c r="X218" s="581"/>
      <c r="Y218" s="581"/>
      <c r="Z218" s="581"/>
      <c r="AA218" s="581"/>
    </row>
    <row r="219" spans="19:27">
      <c r="S219" s="547" t="s">
        <v>213</v>
      </c>
      <c r="U219" s="580"/>
      <c r="V219" s="580"/>
      <c r="W219" s="580"/>
      <c r="X219" s="580"/>
      <c r="Y219" s="580"/>
      <c r="Z219" s="580"/>
      <c r="AA219" s="580"/>
    </row>
    <row r="220" spans="19:27" ht="15.75">
      <c r="S220" s="547" t="s">
        <v>401</v>
      </c>
      <c r="U220" s="581"/>
      <c r="V220" s="581"/>
      <c r="W220" s="581"/>
      <c r="X220" s="581"/>
      <c r="Y220" s="581"/>
      <c r="Z220" s="581"/>
      <c r="AA220" s="581"/>
    </row>
    <row r="221" spans="19:27">
      <c r="S221" s="547" t="s">
        <v>402</v>
      </c>
      <c r="U221" s="580"/>
      <c r="V221" s="580"/>
      <c r="W221" s="580"/>
      <c r="X221" s="580"/>
      <c r="Y221" s="580"/>
      <c r="Z221" s="580"/>
      <c r="AA221" s="580"/>
    </row>
    <row r="222" spans="19:27" ht="15.75">
      <c r="S222" s="577">
        <v>47</v>
      </c>
      <c r="U222" s="581"/>
      <c r="V222" s="581"/>
      <c r="W222" s="581"/>
      <c r="X222" s="581"/>
      <c r="Y222" s="581"/>
      <c r="Z222" s="581"/>
      <c r="AA222" s="581"/>
    </row>
    <row r="223" spans="19:27">
      <c r="S223" s="548" t="s">
        <v>284</v>
      </c>
      <c r="U223" s="580"/>
      <c r="V223" s="580"/>
      <c r="W223" s="580"/>
      <c r="X223" s="580"/>
      <c r="Y223" s="580"/>
      <c r="Z223" s="580"/>
      <c r="AA223" s="580"/>
    </row>
    <row r="224" spans="19:27" ht="15.75">
      <c r="S224" s="547" t="s">
        <v>212</v>
      </c>
      <c r="U224" s="581"/>
      <c r="V224" s="581"/>
      <c r="W224" s="581"/>
      <c r="X224" s="581"/>
      <c r="Y224" s="581"/>
      <c r="Z224" s="581"/>
      <c r="AA224" s="581"/>
    </row>
    <row r="225" spans="19:27">
      <c r="S225" s="547" t="s">
        <v>403</v>
      </c>
      <c r="U225" s="580"/>
      <c r="V225" s="580"/>
      <c r="W225" s="580"/>
      <c r="X225" s="580"/>
      <c r="Y225" s="580"/>
      <c r="Z225" s="580"/>
      <c r="AA225" s="580"/>
    </row>
    <row r="226" spans="19:27" ht="15.75">
      <c r="S226" s="547" t="s">
        <v>404</v>
      </c>
      <c r="U226" s="581"/>
      <c r="V226" s="581"/>
      <c r="W226" s="581"/>
      <c r="X226" s="581"/>
      <c r="Y226" s="581"/>
      <c r="Z226" s="581"/>
      <c r="AA226" s="581"/>
    </row>
    <row r="227" spans="19:27">
      <c r="S227" s="547" t="s">
        <v>213</v>
      </c>
      <c r="U227" s="580"/>
      <c r="V227" s="580"/>
      <c r="W227" s="580"/>
      <c r="X227" s="580"/>
      <c r="Y227" s="580"/>
      <c r="Z227" s="580"/>
      <c r="AA227" s="580"/>
    </row>
    <row r="228" spans="19:27" ht="15.75">
      <c r="S228" s="547" t="s">
        <v>405</v>
      </c>
      <c r="U228" s="581"/>
      <c r="V228" s="581"/>
      <c r="W228" s="581"/>
      <c r="X228" s="581"/>
      <c r="Y228" s="581"/>
      <c r="Z228" s="581"/>
      <c r="AA228" s="581"/>
    </row>
    <row r="229" spans="19:27">
      <c r="S229" s="547" t="s">
        <v>406</v>
      </c>
      <c r="U229" s="580"/>
      <c r="V229" s="580"/>
      <c r="W229" s="580"/>
      <c r="X229" s="580"/>
      <c r="Y229" s="580"/>
      <c r="Z229" s="580"/>
      <c r="AA229" s="580"/>
    </row>
    <row r="230" spans="19:27" ht="15.75">
      <c r="S230" s="547">
        <v>52</v>
      </c>
      <c r="U230" s="581"/>
      <c r="V230" s="581"/>
      <c r="W230" s="581"/>
      <c r="X230" s="581"/>
      <c r="Y230" s="581"/>
      <c r="Z230" s="581"/>
      <c r="AA230" s="581"/>
    </row>
    <row r="231" spans="19:27">
      <c r="S231" s="547" t="s">
        <v>212</v>
      </c>
      <c r="U231" s="580"/>
      <c r="V231" s="580"/>
      <c r="W231" s="580"/>
      <c r="X231" s="580"/>
      <c r="Y231" s="580"/>
      <c r="Z231" s="580"/>
      <c r="AA231" s="580"/>
    </row>
    <row r="232" spans="19:27" ht="15.75">
      <c r="S232" s="547" t="s">
        <v>407</v>
      </c>
      <c r="U232" s="581"/>
      <c r="V232" s="581"/>
      <c r="W232" s="581"/>
      <c r="X232" s="581"/>
      <c r="Y232" s="581"/>
      <c r="Z232" s="581"/>
      <c r="AA232" s="581"/>
    </row>
    <row r="233" spans="19:27">
      <c r="S233" s="547" t="s">
        <v>408</v>
      </c>
      <c r="U233" s="580"/>
      <c r="V233" s="580"/>
      <c r="W233" s="580"/>
      <c r="X233" s="580"/>
      <c r="Y233" s="580"/>
      <c r="Z233" s="580"/>
      <c r="AA233" s="580"/>
    </row>
    <row r="234" spans="19:27" ht="15.75">
      <c r="S234" s="547" t="s">
        <v>213</v>
      </c>
      <c r="U234" s="581"/>
      <c r="V234" s="581"/>
      <c r="W234" s="581"/>
      <c r="X234" s="581"/>
      <c r="Y234" s="581"/>
      <c r="Z234" s="581"/>
      <c r="AA234" s="581"/>
    </row>
    <row r="235" spans="19:27">
      <c r="S235" s="547" t="s">
        <v>409</v>
      </c>
      <c r="U235" s="580"/>
      <c r="V235" s="580"/>
      <c r="W235" s="580"/>
      <c r="X235" s="580"/>
      <c r="Y235" s="580"/>
      <c r="Z235" s="580"/>
      <c r="AA235" s="580"/>
    </row>
    <row r="236" spans="19:27" ht="15.75">
      <c r="S236" s="547" t="s">
        <v>236</v>
      </c>
      <c r="U236" s="581"/>
      <c r="V236" s="581"/>
      <c r="W236" s="581"/>
      <c r="X236" s="581"/>
      <c r="Y236" s="581"/>
      <c r="Z236" s="581"/>
      <c r="AA236" s="581"/>
    </row>
    <row r="237" spans="19:27">
      <c r="S237" s="577">
        <v>56</v>
      </c>
      <c r="U237" s="580"/>
      <c r="V237" s="580"/>
      <c r="W237" s="580"/>
      <c r="X237" s="580"/>
      <c r="Y237" s="580"/>
      <c r="Z237" s="580"/>
      <c r="AA237" s="580"/>
    </row>
    <row r="238" spans="19:27" ht="15.75">
      <c r="S238" s="548" t="s">
        <v>285</v>
      </c>
      <c r="U238" s="581"/>
      <c r="V238" s="581"/>
      <c r="W238" s="581"/>
      <c r="X238" s="581"/>
      <c r="Y238" s="581"/>
      <c r="Z238" s="581"/>
      <c r="AA238" s="581"/>
    </row>
    <row r="239" spans="19:27">
      <c r="S239" s="547" t="s">
        <v>212</v>
      </c>
      <c r="U239" s="580"/>
      <c r="V239" s="580"/>
      <c r="W239" s="580"/>
      <c r="X239" s="580"/>
      <c r="Y239" s="580"/>
      <c r="Z239" s="580"/>
      <c r="AA239" s="580"/>
    </row>
    <row r="240" spans="19:27" ht="15.75">
      <c r="S240" s="547" t="s">
        <v>410</v>
      </c>
      <c r="U240" s="581"/>
      <c r="V240" s="581"/>
      <c r="W240" s="581"/>
      <c r="X240" s="581"/>
      <c r="Y240" s="581"/>
      <c r="Z240" s="581"/>
      <c r="AA240" s="581"/>
    </row>
    <row r="241" spans="19:27">
      <c r="S241" s="547" t="s">
        <v>223</v>
      </c>
      <c r="U241" s="580"/>
      <c r="V241" s="580"/>
      <c r="W241" s="580"/>
      <c r="X241" s="580"/>
      <c r="Y241" s="580"/>
      <c r="Z241" s="580"/>
      <c r="AA241" s="580"/>
    </row>
    <row r="242" spans="19:27" ht="15.75">
      <c r="S242" s="547" t="s">
        <v>213</v>
      </c>
      <c r="U242" s="581"/>
      <c r="V242" s="581"/>
      <c r="W242" s="581"/>
      <c r="X242" s="581"/>
      <c r="Y242" s="581"/>
      <c r="Z242" s="581"/>
      <c r="AA242" s="581"/>
    </row>
    <row r="243" spans="19:27">
      <c r="S243" s="547" t="s">
        <v>411</v>
      </c>
      <c r="U243" s="580"/>
      <c r="V243" s="580"/>
      <c r="W243" s="580"/>
      <c r="X243" s="580"/>
      <c r="Y243" s="580"/>
      <c r="Z243" s="580"/>
      <c r="AA243" s="580"/>
    </row>
    <row r="244" spans="19:27" ht="15.75">
      <c r="S244" s="547" t="s">
        <v>359</v>
      </c>
      <c r="U244" s="581"/>
      <c r="V244" s="581"/>
      <c r="W244" s="581"/>
      <c r="X244" s="581"/>
      <c r="Y244" s="581"/>
      <c r="Z244" s="581"/>
      <c r="AA244" s="581"/>
    </row>
    <row r="245" spans="19:27">
      <c r="S245" s="547">
        <v>61</v>
      </c>
      <c r="U245" s="580"/>
      <c r="V245" s="580"/>
      <c r="W245" s="580"/>
      <c r="X245" s="580"/>
      <c r="Y245" s="580"/>
      <c r="Z245" s="580"/>
      <c r="AA245" s="580"/>
    </row>
    <row r="246" spans="19:27" ht="15.75">
      <c r="S246" s="547" t="s">
        <v>212</v>
      </c>
      <c r="U246" s="581"/>
      <c r="V246" s="581"/>
      <c r="W246" s="581"/>
      <c r="X246" s="581"/>
      <c r="Y246" s="581"/>
      <c r="Z246" s="581"/>
      <c r="AA246" s="581"/>
    </row>
    <row r="247" spans="19:27">
      <c r="S247" s="547" t="s">
        <v>412</v>
      </c>
      <c r="U247" s="580"/>
      <c r="V247" s="580"/>
      <c r="W247" s="580"/>
      <c r="X247" s="580"/>
      <c r="Y247" s="580"/>
      <c r="Z247" s="580"/>
      <c r="AA247" s="580"/>
    </row>
    <row r="248" spans="19:27" ht="15.75">
      <c r="S248" s="547" t="s">
        <v>413</v>
      </c>
      <c r="U248" s="581"/>
      <c r="V248" s="581"/>
      <c r="W248" s="581"/>
      <c r="X248" s="581"/>
      <c r="Y248" s="581"/>
      <c r="Z248" s="581"/>
      <c r="AA248" s="581"/>
    </row>
    <row r="249" spans="19:27">
      <c r="S249" s="547" t="s">
        <v>213</v>
      </c>
      <c r="U249" s="580"/>
      <c r="V249" s="580"/>
      <c r="W249" s="580"/>
      <c r="X249" s="580"/>
      <c r="Y249" s="580"/>
      <c r="Z249" s="580"/>
      <c r="AA249" s="580"/>
    </row>
    <row r="250" spans="19:27" ht="15.75">
      <c r="S250" s="547" t="s">
        <v>414</v>
      </c>
      <c r="U250" s="581"/>
      <c r="V250" s="581"/>
      <c r="W250" s="581"/>
      <c r="X250" s="581"/>
      <c r="Y250" s="581"/>
      <c r="Z250" s="581"/>
      <c r="AA250" s="581"/>
    </row>
    <row r="251" spans="19:27">
      <c r="S251" s="547" t="s">
        <v>415</v>
      </c>
      <c r="U251" s="580"/>
      <c r="V251" s="580"/>
      <c r="W251" s="580"/>
      <c r="X251" s="580"/>
      <c r="Y251" s="580"/>
      <c r="Z251" s="580"/>
      <c r="AA251" s="580"/>
    </row>
    <row r="252" spans="19:27" ht="15.75">
      <c r="S252" s="577">
        <v>65</v>
      </c>
      <c r="U252" s="581"/>
      <c r="V252" s="581"/>
      <c r="W252" s="581"/>
      <c r="X252" s="581"/>
      <c r="Y252" s="581"/>
      <c r="Z252" s="581"/>
      <c r="AA252" s="581"/>
    </row>
    <row r="253" spans="19:27">
      <c r="S253" s="548" t="s">
        <v>286</v>
      </c>
      <c r="U253" s="580"/>
      <c r="V253" s="580"/>
      <c r="W253" s="580"/>
      <c r="X253" s="580"/>
      <c r="Y253" s="580"/>
      <c r="Z253" s="580"/>
      <c r="AA253" s="580"/>
    </row>
    <row r="254" spans="19:27" ht="15.75">
      <c r="S254" s="547" t="s">
        <v>212</v>
      </c>
      <c r="U254" s="581"/>
      <c r="V254" s="581"/>
      <c r="W254" s="581"/>
      <c r="X254" s="581"/>
      <c r="Y254" s="581"/>
      <c r="Z254" s="581"/>
      <c r="AA254" s="581"/>
    </row>
    <row r="255" spans="19:27">
      <c r="S255" s="547" t="s">
        <v>416</v>
      </c>
      <c r="U255" s="580"/>
      <c r="V255" s="580"/>
      <c r="W255" s="580"/>
      <c r="X255" s="580"/>
      <c r="Y255" s="580"/>
      <c r="Z255" s="580"/>
      <c r="AA255" s="580"/>
    </row>
    <row r="256" spans="19:27" ht="15.75">
      <c r="S256" s="547" t="s">
        <v>215</v>
      </c>
      <c r="U256" s="581"/>
      <c r="V256" s="581"/>
      <c r="W256" s="581"/>
      <c r="X256" s="581"/>
      <c r="Y256" s="581"/>
      <c r="Z256" s="581"/>
      <c r="AA256" s="581"/>
    </row>
    <row r="257" spans="19:27">
      <c r="S257" s="547" t="s">
        <v>213</v>
      </c>
      <c r="U257" s="580"/>
      <c r="V257" s="580"/>
      <c r="W257" s="580"/>
      <c r="X257" s="580"/>
      <c r="Y257" s="580"/>
      <c r="Z257" s="580"/>
      <c r="AA257" s="580"/>
    </row>
    <row r="258" spans="19:27" ht="15.75">
      <c r="S258" s="547" t="s">
        <v>417</v>
      </c>
      <c r="U258" s="581"/>
      <c r="V258" s="581"/>
      <c r="W258" s="581"/>
      <c r="X258" s="581"/>
      <c r="Y258" s="581"/>
      <c r="Z258" s="581"/>
      <c r="AA258" s="581"/>
    </row>
    <row r="259" spans="19:27">
      <c r="S259" s="547" t="s">
        <v>217</v>
      </c>
      <c r="U259" s="580"/>
      <c r="V259" s="580"/>
      <c r="W259" s="580"/>
      <c r="X259" s="580"/>
      <c r="Y259" s="580"/>
      <c r="Z259" s="580"/>
      <c r="AA259" s="580"/>
    </row>
    <row r="260" spans="19:27" ht="15.75">
      <c r="S260" s="547">
        <v>69</v>
      </c>
      <c r="U260" s="581"/>
      <c r="V260" s="581"/>
      <c r="W260" s="581"/>
      <c r="X260" s="581"/>
      <c r="Y260" s="581"/>
      <c r="Z260" s="581"/>
      <c r="AA260" s="581"/>
    </row>
    <row r="261" spans="19:27">
      <c r="S261" s="547" t="s">
        <v>212</v>
      </c>
      <c r="U261" s="580"/>
      <c r="V261" s="580"/>
      <c r="W261" s="580"/>
      <c r="X261" s="580"/>
      <c r="Y261" s="580"/>
      <c r="Z261" s="580"/>
      <c r="AA261" s="580"/>
    </row>
    <row r="262" spans="19:27" ht="15.75">
      <c r="S262" s="547" t="s">
        <v>418</v>
      </c>
      <c r="U262" s="581"/>
      <c r="V262" s="581"/>
      <c r="W262" s="581"/>
      <c r="X262" s="581"/>
      <c r="Y262" s="581"/>
      <c r="Z262" s="581"/>
      <c r="AA262" s="581"/>
    </row>
    <row r="263" spans="19:27">
      <c r="S263" s="547" t="s">
        <v>419</v>
      </c>
      <c r="U263" s="580"/>
      <c r="V263" s="580"/>
      <c r="W263" s="580"/>
      <c r="X263" s="580"/>
      <c r="Y263" s="580"/>
      <c r="Z263" s="580"/>
      <c r="AA263" s="580"/>
    </row>
    <row r="264" spans="19:27" ht="15.75">
      <c r="S264" s="547" t="s">
        <v>213</v>
      </c>
      <c r="U264" s="581"/>
      <c r="V264" s="581"/>
      <c r="W264" s="581"/>
      <c r="X264" s="581"/>
      <c r="Y264" s="581"/>
      <c r="Z264" s="581"/>
      <c r="AA264" s="581"/>
    </row>
    <row r="265" spans="19:27">
      <c r="S265" s="547" t="s">
        <v>420</v>
      </c>
      <c r="U265" s="580"/>
      <c r="V265" s="580"/>
      <c r="W265" s="580"/>
      <c r="X265" s="580"/>
      <c r="Y265" s="580"/>
      <c r="Z265" s="580"/>
      <c r="AA265" s="580"/>
    </row>
    <row r="266" spans="19:27" ht="15.75">
      <c r="S266" s="547" t="s">
        <v>232</v>
      </c>
      <c r="U266" s="581"/>
      <c r="V266" s="581"/>
      <c r="W266" s="581"/>
      <c r="X266" s="581"/>
      <c r="Y266" s="581"/>
      <c r="Z266" s="581"/>
      <c r="AA266" s="581"/>
    </row>
    <row r="267" spans="19:27">
      <c r="S267" s="577">
        <v>73</v>
      </c>
      <c r="U267" s="580"/>
      <c r="V267" s="580"/>
      <c r="W267" s="580"/>
      <c r="X267" s="580"/>
      <c r="Y267" s="580"/>
      <c r="Z267" s="580"/>
      <c r="AA267" s="580"/>
    </row>
    <row r="268" spans="19:27" ht="15.75">
      <c r="S268" s="548" t="s">
        <v>287</v>
      </c>
      <c r="U268" s="581"/>
      <c r="V268" s="581"/>
      <c r="W268" s="581"/>
      <c r="X268" s="581"/>
      <c r="Y268" s="581"/>
      <c r="Z268" s="581"/>
      <c r="AA268" s="581"/>
    </row>
    <row r="269" spans="19:27">
      <c r="S269" s="547" t="s">
        <v>212</v>
      </c>
      <c r="U269" s="580"/>
      <c r="V269" s="580"/>
      <c r="W269" s="580"/>
      <c r="X269" s="580"/>
      <c r="Y269" s="580"/>
      <c r="Z269" s="580"/>
      <c r="AA269" s="580"/>
    </row>
    <row r="270" spans="19:27" ht="15.75">
      <c r="S270" s="547" t="s">
        <v>421</v>
      </c>
      <c r="U270" s="581"/>
      <c r="V270" s="581"/>
      <c r="W270" s="581"/>
      <c r="X270" s="581"/>
      <c r="Y270" s="581"/>
      <c r="Z270" s="581"/>
      <c r="AA270" s="581"/>
    </row>
    <row r="271" spans="19:27">
      <c r="S271" s="547" t="s">
        <v>422</v>
      </c>
      <c r="U271" s="580"/>
      <c r="V271" s="580"/>
      <c r="W271" s="580"/>
      <c r="X271" s="580"/>
      <c r="Y271" s="580"/>
      <c r="Z271" s="580"/>
      <c r="AA271" s="580"/>
    </row>
    <row r="272" spans="19:27" ht="15.75">
      <c r="S272" s="547" t="s">
        <v>213</v>
      </c>
      <c r="U272" s="581"/>
      <c r="V272" s="581"/>
      <c r="W272" s="581"/>
      <c r="X272" s="581"/>
      <c r="Y272" s="581"/>
      <c r="Z272" s="581"/>
      <c r="AA272" s="581"/>
    </row>
    <row r="273" spans="19:27">
      <c r="S273" s="547" t="s">
        <v>423</v>
      </c>
      <c r="U273" s="580"/>
      <c r="V273" s="580"/>
      <c r="W273" s="580"/>
      <c r="X273" s="580"/>
      <c r="Y273" s="580"/>
      <c r="Z273" s="580"/>
      <c r="AA273" s="580"/>
    </row>
    <row r="274" spans="19:27" ht="15.75">
      <c r="S274" s="547" t="s">
        <v>424</v>
      </c>
      <c r="U274" s="581"/>
      <c r="V274" s="581"/>
      <c r="W274" s="581"/>
      <c r="X274" s="581"/>
      <c r="Y274" s="581"/>
      <c r="Z274" s="581"/>
      <c r="AA274" s="581"/>
    </row>
    <row r="275" spans="19:27">
      <c r="S275" s="547">
        <v>76</v>
      </c>
      <c r="U275" s="580"/>
      <c r="V275" s="580"/>
      <c r="W275" s="580"/>
      <c r="X275" s="580"/>
      <c r="Y275" s="580"/>
      <c r="Z275" s="580"/>
      <c r="AA275" s="580"/>
    </row>
    <row r="276" spans="19:27" ht="15.75">
      <c r="S276" s="547" t="s">
        <v>212</v>
      </c>
      <c r="U276" s="581"/>
      <c r="V276" s="581"/>
      <c r="W276" s="581"/>
      <c r="X276" s="581"/>
      <c r="Y276" s="581"/>
      <c r="Z276" s="581"/>
      <c r="AA276" s="581"/>
    </row>
    <row r="277" spans="19:27">
      <c r="S277" s="547" t="s">
        <v>425</v>
      </c>
      <c r="U277" s="580"/>
      <c r="V277" s="580"/>
      <c r="W277" s="580"/>
      <c r="X277" s="580"/>
      <c r="Y277" s="580"/>
      <c r="Z277" s="580"/>
      <c r="AA277" s="580"/>
    </row>
    <row r="278" spans="19:27" ht="15.75">
      <c r="S278" s="547" t="s">
        <v>216</v>
      </c>
      <c r="U278" s="581"/>
      <c r="V278" s="581"/>
      <c r="W278" s="581"/>
      <c r="X278" s="581"/>
      <c r="Y278" s="581"/>
      <c r="Z278" s="581"/>
      <c r="AA278" s="581"/>
    </row>
    <row r="279" spans="19:27">
      <c r="S279" s="547" t="s">
        <v>213</v>
      </c>
      <c r="U279" s="580"/>
      <c r="V279" s="580"/>
      <c r="W279" s="580"/>
      <c r="X279" s="580"/>
      <c r="Y279" s="580"/>
      <c r="Z279" s="580"/>
      <c r="AA279" s="580"/>
    </row>
    <row r="280" spans="19:27" ht="15.75">
      <c r="S280" s="547" t="s">
        <v>426</v>
      </c>
      <c r="U280" s="581"/>
      <c r="V280" s="581"/>
      <c r="W280" s="581"/>
      <c r="X280" s="581"/>
      <c r="Y280" s="581"/>
      <c r="Z280" s="581"/>
      <c r="AA280" s="581"/>
    </row>
    <row r="281" spans="19:27">
      <c r="S281" s="547" t="s">
        <v>427</v>
      </c>
      <c r="U281" s="580"/>
      <c r="V281" s="580"/>
      <c r="W281" s="580"/>
      <c r="X281" s="580"/>
      <c r="Y281" s="580"/>
      <c r="Z281" s="580"/>
      <c r="AA281" s="580"/>
    </row>
    <row r="282" spans="19:27" ht="15.75">
      <c r="S282" s="577">
        <v>79</v>
      </c>
      <c r="U282" s="581"/>
      <c r="V282" s="581"/>
      <c r="W282" s="581"/>
      <c r="X282" s="581"/>
      <c r="Y282" s="581"/>
      <c r="Z282" s="581"/>
      <c r="AA282" s="581"/>
    </row>
    <row r="283" spans="19:27">
      <c r="S283" s="548" t="s">
        <v>288</v>
      </c>
      <c r="U283" s="580"/>
      <c r="V283" s="580"/>
      <c r="W283" s="580"/>
      <c r="X283" s="580"/>
      <c r="Y283" s="580"/>
      <c r="Z283" s="580"/>
      <c r="AA283" s="580"/>
    </row>
    <row r="284" spans="19:27" ht="15.75">
      <c r="S284" s="547" t="s">
        <v>212</v>
      </c>
      <c r="U284" s="581"/>
      <c r="V284" s="581"/>
      <c r="W284" s="581"/>
      <c r="X284" s="581"/>
      <c r="Y284" s="581"/>
      <c r="Z284" s="581"/>
      <c r="AA284" s="581"/>
    </row>
    <row r="285" spans="19:27">
      <c r="S285" s="547" t="s">
        <v>428</v>
      </c>
      <c r="U285" s="580"/>
      <c r="V285" s="580"/>
      <c r="W285" s="580"/>
      <c r="X285" s="580"/>
      <c r="Y285" s="580"/>
      <c r="Z285" s="580"/>
      <c r="AA285" s="580"/>
    </row>
    <row r="286" spans="19:27" ht="15.75">
      <c r="S286" s="547" t="s">
        <v>429</v>
      </c>
      <c r="U286" s="581"/>
      <c r="V286" s="581"/>
      <c r="W286" s="581"/>
      <c r="X286" s="581"/>
      <c r="Y286" s="581"/>
      <c r="Z286" s="581"/>
      <c r="AA286" s="581"/>
    </row>
    <row r="287" spans="19:27">
      <c r="S287" s="547" t="s">
        <v>213</v>
      </c>
      <c r="U287" s="580"/>
      <c r="V287" s="580"/>
      <c r="W287" s="580"/>
      <c r="X287" s="580"/>
      <c r="Y287" s="580"/>
      <c r="Z287" s="580"/>
      <c r="AA287" s="580"/>
    </row>
    <row r="288" spans="19:27" ht="15.75">
      <c r="S288" s="547" t="s">
        <v>430</v>
      </c>
      <c r="U288" s="581"/>
      <c r="V288" s="581"/>
      <c r="W288" s="581"/>
      <c r="X288" s="581"/>
      <c r="Y288" s="581"/>
      <c r="Z288" s="581"/>
      <c r="AA288" s="581"/>
    </row>
    <row r="289" spans="19:27">
      <c r="S289" s="547" t="s">
        <v>431</v>
      </c>
      <c r="U289" s="580"/>
      <c r="V289" s="580"/>
      <c r="W289" s="580"/>
      <c r="X289" s="580"/>
      <c r="Y289" s="580"/>
      <c r="Z289" s="580"/>
      <c r="AA289" s="580"/>
    </row>
    <row r="290" spans="19:27" ht="15.75">
      <c r="S290" s="547">
        <v>81</v>
      </c>
      <c r="U290" s="581"/>
      <c r="V290" s="581"/>
      <c r="W290" s="581"/>
      <c r="X290" s="581"/>
      <c r="Y290" s="581"/>
      <c r="Z290" s="581"/>
      <c r="AA290" s="581"/>
    </row>
    <row r="291" spans="19:27">
      <c r="S291" s="547" t="s">
        <v>212</v>
      </c>
      <c r="U291" s="580"/>
      <c r="V291" s="580"/>
      <c r="W291" s="580"/>
      <c r="X291" s="580"/>
      <c r="Y291" s="580"/>
      <c r="Z291" s="580"/>
      <c r="AA291" s="580"/>
    </row>
    <row r="292" spans="19:27" ht="15.75">
      <c r="S292" s="547" t="s">
        <v>432</v>
      </c>
      <c r="U292" s="581"/>
      <c r="V292" s="581"/>
      <c r="W292" s="581"/>
      <c r="X292" s="581"/>
      <c r="Y292" s="581"/>
      <c r="Z292" s="581"/>
      <c r="AA292" s="581"/>
    </row>
    <row r="293" spans="19:27">
      <c r="S293" s="547" t="s">
        <v>433</v>
      </c>
      <c r="U293" s="580"/>
      <c r="V293" s="580"/>
      <c r="W293" s="580"/>
      <c r="X293" s="580"/>
      <c r="Y293" s="580"/>
      <c r="Z293" s="580"/>
      <c r="AA293" s="580"/>
    </row>
    <row r="294" spans="19:27" ht="15.75">
      <c r="S294" s="547">
        <v>83</v>
      </c>
      <c r="U294" s="581"/>
      <c r="V294" s="581"/>
      <c r="W294" s="581"/>
      <c r="X294" s="581"/>
      <c r="Y294" s="581"/>
      <c r="Z294" s="581"/>
      <c r="AA294" s="581"/>
    </row>
    <row r="295" spans="19:27">
      <c r="S295" s="548" t="s">
        <v>289</v>
      </c>
      <c r="U295" s="580"/>
      <c r="V295" s="580"/>
      <c r="W295" s="580"/>
      <c r="X295" s="580"/>
      <c r="Y295" s="580"/>
      <c r="Z295" s="580"/>
      <c r="AA295" s="580"/>
    </row>
    <row r="296" spans="19:27" ht="15.75">
      <c r="S296" s="547" t="s">
        <v>213</v>
      </c>
      <c r="U296" s="581"/>
      <c r="V296" s="581"/>
      <c r="W296" s="581"/>
      <c r="X296" s="581"/>
      <c r="Y296" s="581"/>
      <c r="Z296" s="581"/>
      <c r="AA296" s="581"/>
    </row>
    <row r="297" spans="19:27">
      <c r="S297" s="577" t="s">
        <v>434</v>
      </c>
      <c r="U297" s="580"/>
      <c r="V297" s="580"/>
      <c r="W297" s="580"/>
      <c r="X297" s="580"/>
      <c r="Y297" s="580"/>
      <c r="Z297" s="580"/>
      <c r="AA297" s="580"/>
    </row>
    <row r="298" spans="19:27" ht="15.75">
      <c r="S298" s="547" t="s">
        <v>435</v>
      </c>
      <c r="U298" s="581"/>
      <c r="V298" s="581"/>
      <c r="W298" s="581"/>
      <c r="X298" s="581"/>
      <c r="Y298" s="581"/>
      <c r="Z298" s="581"/>
      <c r="AA298" s="581"/>
    </row>
    <row r="299" spans="19:27">
      <c r="S299" s="547" t="s">
        <v>212</v>
      </c>
      <c r="U299" s="580"/>
      <c r="V299" s="580"/>
      <c r="W299" s="580"/>
      <c r="X299" s="580"/>
      <c r="Y299" s="580"/>
      <c r="Z299" s="580"/>
      <c r="AA299" s="580"/>
    </row>
    <row r="300" spans="19:27" ht="15.75">
      <c r="S300" s="547" t="s">
        <v>436</v>
      </c>
      <c r="U300" s="581"/>
      <c r="V300" s="581"/>
      <c r="W300" s="581"/>
      <c r="X300" s="581"/>
      <c r="Y300" s="581"/>
      <c r="Z300" s="581"/>
      <c r="AA300" s="581"/>
    </row>
    <row r="301" spans="19:27">
      <c r="S301" s="547" t="s">
        <v>437</v>
      </c>
      <c r="U301" s="580"/>
      <c r="V301" s="580"/>
      <c r="W301" s="580"/>
      <c r="X301" s="580"/>
      <c r="Y301" s="580"/>
      <c r="Z301" s="580"/>
      <c r="AA301" s="580"/>
    </row>
    <row r="302" spans="19:27" ht="15.75">
      <c r="S302" s="547">
        <v>84</v>
      </c>
      <c r="U302" s="581"/>
      <c r="V302" s="581"/>
      <c r="W302" s="581"/>
      <c r="X302" s="581"/>
      <c r="Y302" s="581"/>
      <c r="Z302" s="581"/>
      <c r="AA302" s="581"/>
    </row>
    <row r="303" spans="19:27">
      <c r="S303" s="547" t="s">
        <v>213</v>
      </c>
      <c r="U303" s="580"/>
      <c r="V303" s="580"/>
      <c r="W303" s="580"/>
      <c r="X303" s="580"/>
      <c r="Y303" s="580"/>
      <c r="Z303" s="580"/>
      <c r="AA303" s="580"/>
    </row>
    <row r="304" spans="19:27" ht="15.75">
      <c r="S304" s="547" t="s">
        <v>438</v>
      </c>
      <c r="U304" s="581"/>
      <c r="V304" s="581"/>
      <c r="W304" s="581"/>
      <c r="X304" s="581"/>
      <c r="Y304" s="581"/>
      <c r="Z304" s="581"/>
      <c r="AA304" s="581"/>
    </row>
    <row r="305" spans="19:27">
      <c r="S305" s="547" t="s">
        <v>439</v>
      </c>
      <c r="U305" s="580"/>
      <c r="V305" s="580"/>
      <c r="W305" s="580"/>
      <c r="X305" s="580"/>
      <c r="Y305" s="580"/>
      <c r="Z305" s="580"/>
      <c r="AA305" s="580"/>
    </row>
    <row r="306" spans="19:27" ht="15.75">
      <c r="S306" s="547" t="s">
        <v>212</v>
      </c>
      <c r="U306" s="581"/>
      <c r="V306" s="581"/>
      <c r="W306" s="581"/>
      <c r="X306" s="581"/>
      <c r="Y306" s="581"/>
      <c r="Z306" s="581"/>
      <c r="AA306" s="581"/>
    </row>
    <row r="307" spans="19:27">
      <c r="S307" s="547" t="s">
        <v>440</v>
      </c>
      <c r="U307" s="580"/>
      <c r="V307" s="580"/>
      <c r="W307" s="580"/>
      <c r="X307" s="580"/>
      <c r="Y307" s="580"/>
      <c r="Z307" s="580"/>
      <c r="AA307" s="580"/>
    </row>
    <row r="308" spans="19:27" ht="15.75">
      <c r="S308" s="547" t="s">
        <v>231</v>
      </c>
      <c r="U308" s="581"/>
      <c r="V308" s="581"/>
      <c r="W308" s="581"/>
      <c r="X308" s="581"/>
      <c r="Y308" s="581"/>
      <c r="Z308" s="581"/>
      <c r="AA308" s="581"/>
    </row>
    <row r="309" spans="19:27">
      <c r="S309" s="547">
        <v>85</v>
      </c>
      <c r="U309" s="580"/>
      <c r="V309" s="580"/>
      <c r="W309" s="580"/>
      <c r="X309" s="580"/>
      <c r="Y309" s="580"/>
      <c r="Z309" s="580"/>
      <c r="AA309" s="580"/>
    </row>
    <row r="310" spans="19:27" ht="15.75">
      <c r="S310" s="548" t="s">
        <v>290</v>
      </c>
      <c r="U310" s="581"/>
      <c r="V310" s="581"/>
      <c r="W310" s="581"/>
      <c r="X310" s="581"/>
      <c r="Y310" s="581"/>
      <c r="Z310" s="581"/>
      <c r="AA310" s="581"/>
    </row>
    <row r="311" spans="19:27">
      <c r="S311" s="547" t="s">
        <v>213</v>
      </c>
      <c r="U311" s="580"/>
      <c r="V311" s="580"/>
      <c r="W311" s="580"/>
      <c r="X311" s="580"/>
      <c r="Y311" s="580"/>
      <c r="Z311" s="580"/>
      <c r="AA311" s="580"/>
    </row>
    <row r="312" spans="19:27" ht="15.75">
      <c r="S312" s="577" t="s">
        <v>441</v>
      </c>
      <c r="U312" s="581"/>
      <c r="V312" s="581"/>
      <c r="W312" s="581"/>
      <c r="X312" s="581"/>
      <c r="Y312" s="581"/>
      <c r="Z312" s="581"/>
      <c r="AA312" s="581"/>
    </row>
    <row r="313" spans="19:27">
      <c r="S313" s="583" t="s">
        <v>442</v>
      </c>
      <c r="U313" s="580"/>
      <c r="V313" s="580"/>
      <c r="W313" s="580"/>
      <c r="X313" s="580"/>
      <c r="Y313" s="580"/>
      <c r="Z313" s="580"/>
      <c r="AA313" s="580"/>
    </row>
    <row r="314" spans="19:27" ht="15.75">
      <c r="S314" s="547" t="s">
        <v>212</v>
      </c>
      <c r="U314" s="581"/>
      <c r="V314" s="581"/>
      <c r="W314" s="581"/>
      <c r="X314" s="581"/>
      <c r="Y314" s="581"/>
      <c r="Z314" s="581"/>
      <c r="AA314" s="581"/>
    </row>
    <row r="315" spans="19:27">
      <c r="S315" s="547" t="s">
        <v>443</v>
      </c>
      <c r="U315" s="580"/>
      <c r="V315" s="580"/>
      <c r="W315" s="580"/>
      <c r="X315" s="580"/>
      <c r="Y315" s="580"/>
      <c r="Z315" s="580"/>
      <c r="AA315" s="580"/>
    </row>
    <row r="316" spans="19:27" ht="15.75">
      <c r="S316" s="547" t="s">
        <v>437</v>
      </c>
      <c r="U316" s="581"/>
      <c r="V316" s="581"/>
      <c r="W316" s="581"/>
      <c r="X316" s="581"/>
      <c r="Y316" s="581"/>
      <c r="Z316" s="581"/>
      <c r="AA316" s="581"/>
    </row>
    <row r="317" spans="19:27">
      <c r="S317" s="547">
        <v>85</v>
      </c>
      <c r="U317" s="580"/>
      <c r="V317" s="580"/>
      <c r="W317" s="580"/>
      <c r="X317" s="580"/>
      <c r="Y317" s="580"/>
      <c r="Z317" s="580"/>
      <c r="AA317" s="580"/>
    </row>
    <row r="318" spans="19:27" ht="15.75">
      <c r="S318" s="547" t="s">
        <v>213</v>
      </c>
      <c r="U318" s="581"/>
      <c r="V318" s="581"/>
      <c r="W318" s="581"/>
      <c r="X318" s="581"/>
      <c r="Y318" s="581"/>
      <c r="Z318" s="581"/>
      <c r="AA318" s="581"/>
    </row>
    <row r="319" spans="19:27">
      <c r="S319" s="547" t="s">
        <v>444</v>
      </c>
      <c r="U319" s="580"/>
      <c r="V319" s="580"/>
      <c r="W319" s="580"/>
      <c r="X319" s="580"/>
      <c r="Y319" s="580"/>
      <c r="Z319" s="580"/>
      <c r="AA319" s="580"/>
    </row>
    <row r="320" spans="19:27" ht="15.75">
      <c r="S320" s="547" t="s">
        <v>439</v>
      </c>
      <c r="U320" s="581"/>
      <c r="V320" s="581"/>
      <c r="W320" s="581"/>
      <c r="X320" s="581"/>
      <c r="Y320" s="581"/>
      <c r="Z320" s="581"/>
      <c r="AA320" s="581"/>
    </row>
    <row r="321" spans="19:27">
      <c r="S321" s="547" t="s">
        <v>212</v>
      </c>
      <c r="U321" s="580"/>
      <c r="V321" s="580"/>
      <c r="W321" s="580"/>
      <c r="X321" s="580"/>
      <c r="Y321" s="580"/>
      <c r="Z321" s="580"/>
      <c r="AA321" s="580"/>
    </row>
    <row r="322" spans="19:27" ht="15.75">
      <c r="S322" s="547" t="s">
        <v>445</v>
      </c>
      <c r="U322" s="581"/>
      <c r="V322" s="581"/>
      <c r="W322" s="581"/>
      <c r="X322" s="581"/>
      <c r="Y322" s="581"/>
      <c r="Z322" s="581"/>
      <c r="AA322" s="581"/>
    </row>
    <row r="323" spans="19:27">
      <c r="S323" s="547" t="s">
        <v>446</v>
      </c>
      <c r="U323" s="580"/>
      <c r="V323" s="580"/>
      <c r="W323" s="580"/>
      <c r="X323" s="580"/>
      <c r="Y323" s="580"/>
      <c r="Z323" s="580"/>
      <c r="AA323" s="580"/>
    </row>
    <row r="324" spans="19:27" ht="15.75">
      <c r="S324" s="547">
        <v>84</v>
      </c>
      <c r="U324" s="581"/>
      <c r="V324" s="581"/>
      <c r="W324" s="581"/>
      <c r="X324" s="581"/>
      <c r="Y324" s="581"/>
      <c r="Z324" s="581"/>
      <c r="AA324" s="581"/>
    </row>
    <row r="325" spans="19:27">
      <c r="S325" s="548" t="s">
        <v>291</v>
      </c>
      <c r="U325" s="580"/>
      <c r="V325" s="580"/>
      <c r="W325" s="580"/>
      <c r="X325" s="580"/>
      <c r="Y325" s="580"/>
      <c r="Z325" s="580"/>
      <c r="AA325" s="580"/>
    </row>
    <row r="326" spans="19:27" ht="15.75">
      <c r="S326" s="547" t="s">
        <v>213</v>
      </c>
      <c r="U326" s="581"/>
      <c r="V326" s="581"/>
      <c r="W326" s="581"/>
      <c r="X326" s="581"/>
      <c r="Y326" s="581"/>
      <c r="Z326" s="581"/>
      <c r="AA326" s="581"/>
    </row>
    <row r="327" spans="19:27">
      <c r="S327" s="547" t="s">
        <v>211</v>
      </c>
      <c r="U327" s="580"/>
      <c r="V327" s="580"/>
      <c r="W327" s="580"/>
      <c r="X327" s="580"/>
      <c r="Y327" s="580"/>
      <c r="Z327" s="580"/>
      <c r="AA327" s="580"/>
    </row>
    <row r="328" spans="19:27" ht="15.75">
      <c r="S328" s="547" t="s">
        <v>222</v>
      </c>
      <c r="U328" s="581"/>
      <c r="V328" s="581"/>
      <c r="W328" s="581"/>
      <c r="X328" s="581"/>
      <c r="Y328" s="581"/>
      <c r="Z328" s="581"/>
      <c r="AA328" s="581"/>
    </row>
    <row r="329" spans="19:27">
      <c r="S329" s="547" t="s">
        <v>212</v>
      </c>
      <c r="U329" s="580"/>
      <c r="V329" s="580"/>
      <c r="W329" s="580"/>
      <c r="X329" s="580"/>
      <c r="Y329" s="580"/>
      <c r="Z329" s="580"/>
      <c r="AA329" s="580"/>
    </row>
    <row r="330" spans="19:27" ht="15.75">
      <c r="S330" s="547" t="s">
        <v>447</v>
      </c>
      <c r="U330" s="581"/>
      <c r="V330" s="581"/>
      <c r="W330" s="581"/>
      <c r="X330" s="581"/>
      <c r="Y330" s="581"/>
      <c r="Z330" s="581"/>
      <c r="AA330" s="581"/>
    </row>
    <row r="331" spans="19:27">
      <c r="S331" s="547" t="s">
        <v>310</v>
      </c>
      <c r="U331" s="580"/>
      <c r="V331" s="580"/>
      <c r="W331" s="580"/>
      <c r="X331" s="580"/>
      <c r="Y331" s="580"/>
      <c r="Z331" s="580"/>
      <c r="AA331" s="580"/>
    </row>
    <row r="332" spans="19:27" ht="15.75">
      <c r="S332" s="547">
        <v>82</v>
      </c>
      <c r="U332" s="581"/>
      <c r="V332" s="581"/>
      <c r="W332" s="581"/>
      <c r="X332" s="581"/>
      <c r="Y332" s="581"/>
      <c r="Z332" s="581"/>
      <c r="AA332" s="581"/>
    </row>
    <row r="333" spans="19:27">
      <c r="S333" s="547" t="s">
        <v>213</v>
      </c>
      <c r="U333" s="580"/>
      <c r="V333" s="580"/>
      <c r="W333" s="580"/>
      <c r="X333" s="580"/>
      <c r="Y333" s="580"/>
      <c r="Z333" s="580"/>
      <c r="AA333" s="580"/>
    </row>
    <row r="334" spans="19:27" ht="15.75">
      <c r="S334" s="547" t="s">
        <v>448</v>
      </c>
      <c r="U334" s="581"/>
      <c r="V334" s="581"/>
      <c r="W334" s="581"/>
      <c r="X334" s="581"/>
      <c r="Y334" s="581"/>
      <c r="Z334" s="581"/>
      <c r="AA334" s="581"/>
    </row>
    <row r="335" spans="19:27">
      <c r="S335" s="547" t="s">
        <v>449</v>
      </c>
      <c r="U335" s="580"/>
      <c r="V335" s="580"/>
      <c r="W335" s="580"/>
      <c r="X335" s="580"/>
      <c r="Y335" s="580"/>
      <c r="Z335" s="580"/>
      <c r="AA335" s="580"/>
    </row>
    <row r="336" spans="19:27" ht="15.75">
      <c r="S336" s="547" t="s">
        <v>212</v>
      </c>
      <c r="U336" s="581"/>
      <c r="V336" s="581"/>
      <c r="W336" s="581"/>
      <c r="X336" s="581"/>
      <c r="Y336" s="581"/>
      <c r="Z336" s="581"/>
      <c r="AA336" s="581"/>
    </row>
    <row r="337" spans="19:27">
      <c r="S337" s="547" t="s">
        <v>450</v>
      </c>
      <c r="U337" s="580"/>
      <c r="V337" s="580"/>
      <c r="W337" s="580"/>
      <c r="X337" s="580"/>
      <c r="Y337" s="580"/>
      <c r="Z337" s="580"/>
      <c r="AA337" s="580"/>
    </row>
    <row r="338" spans="19:27" ht="15.75">
      <c r="S338" s="547" t="s">
        <v>451</v>
      </c>
      <c r="U338" s="581"/>
      <c r="V338" s="581"/>
      <c r="W338" s="581"/>
      <c r="X338" s="581"/>
      <c r="Y338" s="581"/>
      <c r="Z338" s="581"/>
      <c r="AA338" s="581"/>
    </row>
    <row r="339" spans="19:27">
      <c r="S339" s="577">
        <v>80</v>
      </c>
      <c r="U339" s="580"/>
      <c r="V339" s="580"/>
      <c r="W339" s="580"/>
      <c r="X339" s="580"/>
      <c r="Y339" s="580"/>
      <c r="Z339" s="580"/>
      <c r="AA339" s="580"/>
    </row>
    <row r="340" spans="19:27" ht="15.75">
      <c r="S340" s="548" t="s">
        <v>292</v>
      </c>
      <c r="U340" s="581"/>
      <c r="V340" s="581"/>
      <c r="W340" s="581"/>
      <c r="X340" s="581"/>
      <c r="Y340" s="581"/>
      <c r="Z340" s="581"/>
      <c r="AA340" s="581"/>
    </row>
    <row r="341" spans="19:27">
      <c r="S341" s="547" t="s">
        <v>213</v>
      </c>
      <c r="U341" s="580"/>
      <c r="V341" s="580"/>
      <c r="W341" s="580"/>
      <c r="X341" s="580"/>
      <c r="Y341" s="580"/>
      <c r="Z341" s="580"/>
      <c r="AA341" s="580"/>
    </row>
    <row r="342" spans="19:27" ht="15.75">
      <c r="S342" s="547" t="s">
        <v>452</v>
      </c>
      <c r="U342" s="581"/>
      <c r="V342" s="581"/>
      <c r="W342" s="581"/>
      <c r="X342" s="581"/>
      <c r="Y342" s="581"/>
      <c r="Z342" s="581"/>
      <c r="AA342" s="581"/>
    </row>
    <row r="343" spans="19:27">
      <c r="S343" s="547" t="s">
        <v>453</v>
      </c>
      <c r="U343" s="580"/>
      <c r="V343" s="580"/>
      <c r="W343" s="580"/>
      <c r="X343" s="580"/>
      <c r="Y343" s="580"/>
      <c r="Z343" s="580"/>
      <c r="AA343" s="580"/>
    </row>
    <row r="344" spans="19:27" ht="15.75">
      <c r="S344" s="547" t="s">
        <v>212</v>
      </c>
      <c r="U344" s="581"/>
      <c r="V344" s="581"/>
      <c r="W344" s="581"/>
      <c r="X344" s="581"/>
      <c r="Y344" s="581"/>
      <c r="Z344" s="581"/>
      <c r="AA344" s="581"/>
    </row>
    <row r="345" spans="19:27">
      <c r="S345" s="547" t="s">
        <v>454</v>
      </c>
      <c r="U345" s="580"/>
      <c r="V345" s="580"/>
      <c r="W345" s="580"/>
      <c r="X345" s="580"/>
      <c r="Y345" s="580"/>
      <c r="Z345" s="580"/>
      <c r="AA345" s="580"/>
    </row>
    <row r="346" spans="19:27" ht="15.75">
      <c r="S346" s="547" t="s">
        <v>303</v>
      </c>
      <c r="U346" s="581"/>
      <c r="V346" s="581"/>
      <c r="W346" s="581"/>
      <c r="X346" s="581"/>
      <c r="Y346" s="581"/>
      <c r="Z346" s="581"/>
      <c r="AA346" s="581"/>
    </row>
    <row r="347" spans="19:27">
      <c r="S347" s="547">
        <v>76</v>
      </c>
      <c r="U347" s="580"/>
      <c r="V347" s="580"/>
      <c r="W347" s="580"/>
      <c r="X347" s="580"/>
      <c r="Y347" s="580"/>
      <c r="Z347" s="580"/>
      <c r="AA347" s="580"/>
    </row>
    <row r="348" spans="19:27" ht="15.75">
      <c r="S348" s="547" t="s">
        <v>213</v>
      </c>
      <c r="U348" s="581"/>
      <c r="V348" s="581"/>
      <c r="W348" s="581"/>
      <c r="X348" s="581"/>
      <c r="Y348" s="581"/>
      <c r="Z348" s="581"/>
      <c r="AA348" s="581"/>
    </row>
    <row r="349" spans="19:27">
      <c r="S349" s="547" t="s">
        <v>349</v>
      </c>
      <c r="U349" s="580"/>
      <c r="V349" s="580"/>
      <c r="W349" s="580"/>
      <c r="X349" s="580"/>
      <c r="Y349" s="580"/>
      <c r="Z349" s="580"/>
      <c r="AA349" s="580"/>
    </row>
    <row r="350" spans="19:27" ht="15.75">
      <c r="S350" s="547" t="s">
        <v>455</v>
      </c>
      <c r="U350" s="581"/>
      <c r="V350" s="581"/>
      <c r="W350" s="581"/>
      <c r="X350" s="581"/>
      <c r="Y350" s="581"/>
      <c r="Z350" s="581"/>
      <c r="AA350" s="581"/>
    </row>
    <row r="351" spans="19:27">
      <c r="S351" s="547" t="s">
        <v>212</v>
      </c>
      <c r="U351" s="580"/>
      <c r="V351" s="580"/>
      <c r="W351" s="580"/>
      <c r="X351" s="580"/>
      <c r="Y351" s="580"/>
      <c r="Z351" s="580"/>
      <c r="AA351" s="580"/>
    </row>
    <row r="352" spans="19:27" ht="15.75">
      <c r="S352" s="547" t="s">
        <v>456</v>
      </c>
      <c r="U352" s="581"/>
      <c r="V352" s="581"/>
      <c r="W352" s="581"/>
      <c r="X352" s="581"/>
      <c r="Y352" s="581"/>
      <c r="Z352" s="581"/>
      <c r="AA352" s="581"/>
    </row>
    <row r="353" spans="19:27">
      <c r="S353" s="547" t="s">
        <v>238</v>
      </c>
      <c r="U353" s="580"/>
      <c r="V353" s="580"/>
      <c r="W353" s="580"/>
      <c r="X353" s="580"/>
      <c r="Y353" s="580"/>
      <c r="Z353" s="580"/>
      <c r="AA353" s="580"/>
    </row>
    <row r="354" spans="19:27" ht="15.75">
      <c r="S354" s="577">
        <v>73</v>
      </c>
      <c r="U354" s="581"/>
      <c r="V354" s="581"/>
      <c r="W354" s="581"/>
      <c r="X354" s="581"/>
      <c r="Y354" s="581"/>
      <c r="Z354" s="581"/>
      <c r="AA354" s="581"/>
    </row>
    <row r="355" spans="19:27">
      <c r="S355" s="548" t="s">
        <v>293</v>
      </c>
      <c r="U355" s="580"/>
      <c r="V355" s="580"/>
      <c r="W355" s="580"/>
      <c r="X355" s="580"/>
      <c r="Y355" s="580"/>
      <c r="Z355" s="580"/>
      <c r="AA355" s="580"/>
    </row>
    <row r="356" spans="19:27" ht="15.75">
      <c r="S356" s="547" t="s">
        <v>213</v>
      </c>
      <c r="U356" s="581"/>
      <c r="V356" s="581"/>
      <c r="W356" s="581"/>
      <c r="X356" s="581"/>
      <c r="Y356" s="581"/>
      <c r="Z356" s="581"/>
      <c r="AA356" s="581"/>
    </row>
    <row r="357" spans="19:27">
      <c r="S357" s="547" t="s">
        <v>457</v>
      </c>
      <c r="U357" s="580"/>
      <c r="V357" s="580"/>
      <c r="W357" s="580"/>
      <c r="X357" s="580"/>
      <c r="Y357" s="580"/>
      <c r="Z357" s="580"/>
      <c r="AA357" s="580"/>
    </row>
    <row r="358" spans="19:27" ht="15.75">
      <c r="S358" s="547" t="s">
        <v>353</v>
      </c>
      <c r="U358" s="581"/>
      <c r="V358" s="581"/>
      <c r="W358" s="581"/>
      <c r="X358" s="581"/>
      <c r="Y358" s="581"/>
      <c r="Z358" s="581"/>
      <c r="AA358" s="581"/>
    </row>
    <row r="359" spans="19:27">
      <c r="S359" s="547" t="s">
        <v>212</v>
      </c>
      <c r="U359" s="580"/>
      <c r="V359" s="580"/>
      <c r="W359" s="580"/>
      <c r="X359" s="580"/>
      <c r="Y359" s="580"/>
      <c r="Z359" s="580"/>
      <c r="AA359" s="580"/>
    </row>
    <row r="360" spans="19:27" ht="15.75">
      <c r="S360" s="547" t="s">
        <v>458</v>
      </c>
      <c r="U360" s="581"/>
      <c r="V360" s="581"/>
      <c r="W360" s="581"/>
      <c r="X360" s="581"/>
      <c r="Y360" s="581"/>
      <c r="Z360" s="581"/>
      <c r="AA360" s="581"/>
    </row>
    <row r="361" spans="19:27">
      <c r="S361" s="547" t="s">
        <v>419</v>
      </c>
      <c r="U361" s="580"/>
      <c r="V361" s="580"/>
      <c r="W361" s="580"/>
      <c r="X361" s="580"/>
      <c r="Y361" s="580"/>
      <c r="Z361" s="580"/>
      <c r="AA361" s="580"/>
    </row>
    <row r="362" spans="19:27" ht="15.75">
      <c r="S362" s="547">
        <v>68</v>
      </c>
      <c r="U362" s="581"/>
      <c r="V362" s="581"/>
      <c r="W362" s="581"/>
      <c r="X362" s="581"/>
      <c r="Y362" s="581"/>
      <c r="Z362" s="581"/>
      <c r="AA362" s="581"/>
    </row>
    <row r="363" spans="19:27">
      <c r="S363" s="547" t="s">
        <v>213</v>
      </c>
      <c r="U363" s="580"/>
      <c r="V363" s="580"/>
      <c r="W363" s="580"/>
      <c r="X363" s="580"/>
      <c r="Y363" s="580"/>
      <c r="Z363" s="580"/>
      <c r="AA363" s="580"/>
    </row>
    <row r="364" spans="19:27" ht="15.75">
      <c r="S364" s="547" t="s">
        <v>459</v>
      </c>
      <c r="U364" s="581"/>
      <c r="V364" s="581"/>
      <c r="W364" s="581"/>
      <c r="X364" s="581"/>
      <c r="Y364" s="581"/>
      <c r="Z364" s="581"/>
      <c r="AA364" s="581"/>
    </row>
    <row r="365" spans="19:27">
      <c r="S365" s="547" t="s">
        <v>460</v>
      </c>
      <c r="U365" s="580"/>
      <c r="V365" s="580"/>
      <c r="W365" s="580"/>
      <c r="X365" s="580"/>
      <c r="Y365" s="580"/>
      <c r="Z365" s="580"/>
      <c r="AA365" s="580"/>
    </row>
    <row r="366" spans="19:27" ht="15.75">
      <c r="S366" s="547" t="s">
        <v>212</v>
      </c>
      <c r="U366" s="581"/>
      <c r="V366" s="581"/>
      <c r="W366" s="581"/>
      <c r="X366" s="581"/>
      <c r="Y366" s="581"/>
      <c r="Z366" s="581"/>
      <c r="AA366" s="581"/>
    </row>
    <row r="367" spans="19:27">
      <c r="S367" s="547" t="s">
        <v>461</v>
      </c>
      <c r="U367" s="580"/>
      <c r="V367" s="580"/>
      <c r="W367" s="580"/>
      <c r="X367" s="580"/>
      <c r="Y367" s="580"/>
      <c r="Z367" s="580"/>
      <c r="AA367" s="580"/>
    </row>
    <row r="368" spans="19:27" ht="15.75">
      <c r="S368" s="547" t="s">
        <v>462</v>
      </c>
      <c r="U368" s="581"/>
      <c r="V368" s="581"/>
      <c r="W368" s="581"/>
      <c r="X368" s="581"/>
      <c r="Y368" s="581"/>
      <c r="Z368" s="581"/>
      <c r="AA368" s="581"/>
    </row>
    <row r="369" spans="19:27">
      <c r="S369" s="577">
        <v>64</v>
      </c>
      <c r="U369" s="580"/>
      <c r="V369" s="580"/>
      <c r="W369" s="580"/>
      <c r="X369" s="580"/>
      <c r="Y369" s="580"/>
      <c r="Z369" s="580"/>
      <c r="AA369" s="580"/>
    </row>
    <row r="370" spans="19:27" ht="15.75">
      <c r="S370" s="548" t="s">
        <v>294</v>
      </c>
      <c r="U370" s="581"/>
      <c r="V370" s="581"/>
      <c r="W370" s="581"/>
      <c r="X370" s="581"/>
      <c r="Y370" s="581"/>
      <c r="Z370" s="581"/>
      <c r="AA370" s="581"/>
    </row>
    <row r="371" spans="19:27">
      <c r="S371" s="547" t="s">
        <v>213</v>
      </c>
      <c r="U371" s="580"/>
      <c r="V371" s="580"/>
      <c r="W371" s="580"/>
      <c r="X371" s="580"/>
      <c r="Y371" s="580"/>
      <c r="Z371" s="580"/>
      <c r="AA371" s="580"/>
    </row>
    <row r="372" spans="19:27" ht="15.75">
      <c r="S372" s="547" t="s">
        <v>463</v>
      </c>
      <c r="U372" s="581"/>
      <c r="V372" s="581"/>
      <c r="W372" s="581"/>
      <c r="X372" s="581"/>
      <c r="Y372" s="581"/>
      <c r="Z372" s="581"/>
      <c r="AA372" s="581"/>
    </row>
    <row r="373" spans="19:27">
      <c r="S373" s="547" t="s">
        <v>464</v>
      </c>
      <c r="U373" s="580"/>
      <c r="V373" s="580"/>
      <c r="W373" s="580"/>
      <c r="X373" s="580"/>
      <c r="Y373" s="580"/>
      <c r="Z373" s="580"/>
      <c r="AA373" s="580"/>
    </row>
    <row r="374" spans="19:27" ht="15.75">
      <c r="S374" s="547" t="s">
        <v>212</v>
      </c>
      <c r="U374" s="581"/>
      <c r="V374" s="581"/>
      <c r="W374" s="581"/>
      <c r="X374" s="581"/>
      <c r="Y374" s="581"/>
      <c r="Z374" s="581"/>
      <c r="AA374" s="581"/>
    </row>
    <row r="375" spans="19:27">
      <c r="S375" s="547" t="s">
        <v>465</v>
      </c>
      <c r="U375" s="580"/>
      <c r="V375" s="580"/>
      <c r="W375" s="580"/>
      <c r="X375" s="580"/>
      <c r="Y375" s="580"/>
      <c r="Z375" s="580"/>
      <c r="AA375" s="580"/>
    </row>
    <row r="376" spans="19:27" ht="15.75">
      <c r="S376" s="547" t="s">
        <v>466</v>
      </c>
      <c r="U376" s="581"/>
      <c r="V376" s="581"/>
      <c r="W376" s="581"/>
      <c r="X376" s="581"/>
      <c r="Y376" s="581"/>
      <c r="Z376" s="581"/>
      <c r="AA376" s="581"/>
    </row>
    <row r="377" spans="19:27">
      <c r="S377" s="547">
        <v>59</v>
      </c>
      <c r="U377" s="580"/>
      <c r="V377" s="580"/>
      <c r="W377" s="580"/>
      <c r="X377" s="580"/>
      <c r="Y377" s="580"/>
      <c r="Z377" s="580"/>
      <c r="AA377" s="580"/>
    </row>
    <row r="378" spans="19:27" ht="15.75">
      <c r="S378" s="547" t="s">
        <v>213</v>
      </c>
      <c r="U378" s="581"/>
      <c r="V378" s="581"/>
      <c r="W378" s="581"/>
      <c r="X378" s="581"/>
      <c r="Y378" s="581"/>
      <c r="Z378" s="581"/>
      <c r="AA378" s="581"/>
    </row>
    <row r="379" spans="19:27">
      <c r="S379" s="547" t="s">
        <v>467</v>
      </c>
      <c r="U379" s="580"/>
      <c r="V379" s="580"/>
      <c r="W379" s="580"/>
      <c r="X379" s="580"/>
      <c r="Y379" s="580"/>
      <c r="Z379" s="580"/>
      <c r="AA379" s="580"/>
    </row>
    <row r="380" spans="19:27" ht="15.75">
      <c r="S380" s="547" t="s">
        <v>468</v>
      </c>
      <c r="U380" s="581"/>
      <c r="V380" s="581"/>
      <c r="W380" s="581"/>
      <c r="X380" s="581"/>
      <c r="Y380" s="581"/>
      <c r="Z380" s="581"/>
      <c r="AA380" s="581"/>
    </row>
    <row r="381" spans="19:27">
      <c r="S381" s="547" t="s">
        <v>212</v>
      </c>
      <c r="U381" s="580"/>
      <c r="V381" s="580"/>
      <c r="W381" s="580"/>
      <c r="X381" s="580"/>
      <c r="Y381" s="580"/>
      <c r="Z381" s="580"/>
      <c r="AA381" s="580"/>
    </row>
    <row r="382" spans="19:27" ht="15.75">
      <c r="S382" s="547" t="s">
        <v>469</v>
      </c>
      <c r="U382" s="581"/>
      <c r="V382" s="581"/>
      <c r="W382" s="581"/>
      <c r="X382" s="581"/>
      <c r="Y382" s="581"/>
      <c r="Z382" s="581"/>
      <c r="AA382" s="581"/>
    </row>
    <row r="383" spans="19:27">
      <c r="S383" s="547" t="s">
        <v>470</v>
      </c>
      <c r="U383" s="580"/>
      <c r="V383" s="580"/>
      <c r="W383" s="580"/>
      <c r="X383" s="580"/>
      <c r="Y383" s="580"/>
      <c r="Z383" s="580"/>
      <c r="AA383" s="580"/>
    </row>
    <row r="384" spans="19:27" ht="15.75">
      <c r="S384" s="577">
        <v>54</v>
      </c>
      <c r="U384" s="581"/>
      <c r="V384" s="581"/>
      <c r="W384" s="581"/>
      <c r="X384" s="581"/>
      <c r="Y384" s="581"/>
      <c r="Z384" s="581"/>
      <c r="AA384" s="581"/>
    </row>
    <row r="385" spans="19:27">
      <c r="S385" s="548" t="s">
        <v>295</v>
      </c>
      <c r="U385" s="580"/>
      <c r="V385" s="580"/>
      <c r="W385" s="580"/>
      <c r="X385" s="580"/>
      <c r="Y385" s="580"/>
      <c r="Z385" s="580"/>
      <c r="AA385" s="580"/>
    </row>
    <row r="386" spans="19:27" ht="15.75">
      <c r="S386" s="547" t="s">
        <v>213</v>
      </c>
      <c r="U386" s="581"/>
      <c r="V386" s="581"/>
      <c r="W386" s="581"/>
      <c r="X386" s="581"/>
      <c r="Y386" s="581"/>
      <c r="Z386" s="581"/>
      <c r="AA386" s="581"/>
    </row>
    <row r="387" spans="19:27">
      <c r="S387" s="547" t="s">
        <v>471</v>
      </c>
      <c r="U387" s="580"/>
      <c r="V387" s="580"/>
      <c r="W387" s="580"/>
      <c r="X387" s="580"/>
      <c r="Y387" s="580"/>
      <c r="Z387" s="580"/>
      <c r="AA387" s="580"/>
    </row>
    <row r="388" spans="19:27" ht="15.75">
      <c r="S388" s="547" t="s">
        <v>214</v>
      </c>
      <c r="U388" s="581"/>
      <c r="V388" s="581"/>
      <c r="W388" s="581"/>
      <c r="X388" s="581"/>
      <c r="Y388" s="581"/>
      <c r="Z388" s="581"/>
      <c r="AA388" s="581"/>
    </row>
    <row r="389" spans="19:27">
      <c r="S389" s="547" t="s">
        <v>212</v>
      </c>
      <c r="U389" s="580"/>
      <c r="V389" s="580"/>
      <c r="W389" s="580"/>
      <c r="X389" s="580"/>
      <c r="Y389" s="580"/>
      <c r="Z389" s="580"/>
      <c r="AA389" s="580"/>
    </row>
    <row r="390" spans="19:27" ht="15.75">
      <c r="S390" s="547" t="s">
        <v>472</v>
      </c>
      <c r="U390" s="581"/>
      <c r="V390" s="581"/>
      <c r="W390" s="581"/>
      <c r="X390" s="581"/>
      <c r="Y390" s="581"/>
      <c r="Z390" s="581"/>
      <c r="AA390" s="581"/>
    </row>
    <row r="391" spans="19:27">
      <c r="S391" s="547" t="s">
        <v>473</v>
      </c>
      <c r="U391" s="580"/>
      <c r="V391" s="580"/>
      <c r="W391" s="580"/>
      <c r="X391" s="580"/>
      <c r="Y391" s="580"/>
      <c r="Z391" s="580"/>
      <c r="AA391" s="580"/>
    </row>
    <row r="392" spans="19:27" ht="15.75">
      <c r="S392" s="547">
        <v>50</v>
      </c>
      <c r="U392" s="581"/>
      <c r="V392" s="581"/>
      <c r="W392" s="581"/>
      <c r="X392" s="581"/>
      <c r="Y392" s="581"/>
      <c r="Z392" s="581"/>
      <c r="AA392" s="581"/>
    </row>
    <row r="393" spans="19:27">
      <c r="S393" s="547" t="s">
        <v>213</v>
      </c>
      <c r="U393" s="580"/>
      <c r="V393" s="580"/>
      <c r="W393" s="580"/>
      <c r="X393" s="580"/>
      <c r="Y393" s="580"/>
      <c r="Z393" s="580"/>
      <c r="AA393" s="580"/>
    </row>
    <row r="394" spans="19:27" ht="15.75">
      <c r="S394" s="547" t="s">
        <v>474</v>
      </c>
      <c r="U394" s="581"/>
      <c r="V394" s="581"/>
      <c r="W394" s="581"/>
      <c r="X394" s="581"/>
      <c r="Y394" s="581"/>
      <c r="Z394" s="581"/>
      <c r="AA394" s="581"/>
    </row>
    <row r="395" spans="19:27">
      <c r="S395" s="547" t="s">
        <v>475</v>
      </c>
      <c r="U395" s="580"/>
      <c r="V395" s="580"/>
      <c r="W395" s="580"/>
      <c r="X395" s="580"/>
      <c r="Y395" s="580"/>
      <c r="Z395" s="580"/>
      <c r="AA395" s="580"/>
    </row>
    <row r="396" spans="19:27" ht="15.75">
      <c r="S396" s="548" t="s">
        <v>296</v>
      </c>
      <c r="U396" s="581"/>
      <c r="V396" s="581"/>
      <c r="W396" s="581"/>
      <c r="X396" s="581"/>
      <c r="Y396" s="581"/>
      <c r="Z396" s="581"/>
      <c r="AA396" s="581"/>
    </row>
    <row r="397" spans="19:27">
      <c r="S397" s="547" t="s">
        <v>212</v>
      </c>
      <c r="U397" s="580"/>
      <c r="V397" s="580"/>
      <c r="W397" s="580"/>
      <c r="X397" s="580"/>
      <c r="Y397" s="580"/>
      <c r="Z397" s="580"/>
      <c r="AA397" s="580"/>
    </row>
    <row r="398" spans="19:27" ht="15.75">
      <c r="S398" s="547" t="s">
        <v>476</v>
      </c>
      <c r="U398" s="581"/>
      <c r="V398" s="581"/>
      <c r="W398" s="581"/>
      <c r="X398" s="581"/>
      <c r="Y398" s="581"/>
      <c r="Z398" s="581"/>
      <c r="AA398" s="581"/>
    </row>
    <row r="399" spans="19:27">
      <c r="S399" s="577" t="s">
        <v>477</v>
      </c>
      <c r="U399" s="580"/>
      <c r="V399" s="580"/>
      <c r="W399" s="580"/>
      <c r="X399" s="580"/>
      <c r="Y399" s="580"/>
      <c r="Z399" s="580"/>
      <c r="AA399" s="580"/>
    </row>
    <row r="400" spans="19:27" ht="15.75">
      <c r="S400" s="547" t="s">
        <v>213</v>
      </c>
      <c r="U400" s="581"/>
      <c r="V400" s="581"/>
      <c r="W400" s="581"/>
      <c r="X400" s="581"/>
      <c r="Y400" s="581"/>
      <c r="Z400" s="581"/>
      <c r="AA400" s="581"/>
    </row>
    <row r="401" spans="19:27">
      <c r="S401" s="547" t="s">
        <v>478</v>
      </c>
      <c r="U401" s="580"/>
      <c r="V401" s="580"/>
      <c r="W401" s="580"/>
      <c r="X401" s="580"/>
      <c r="Y401" s="580"/>
      <c r="Z401" s="580"/>
      <c r="AA401" s="580"/>
    </row>
    <row r="402" spans="19:27" ht="15.75">
      <c r="S402" s="547" t="s">
        <v>225</v>
      </c>
      <c r="U402" s="581"/>
      <c r="V402" s="581"/>
      <c r="W402" s="581"/>
      <c r="X402" s="581"/>
      <c r="Y402" s="581"/>
      <c r="Z402" s="581"/>
      <c r="AA402" s="581"/>
    </row>
    <row r="403" spans="19:27">
      <c r="S403" s="547">
        <v>47</v>
      </c>
      <c r="U403" s="580"/>
      <c r="V403" s="580"/>
      <c r="W403" s="580"/>
      <c r="X403" s="580"/>
      <c r="Y403" s="580"/>
      <c r="Z403" s="580"/>
      <c r="AA403" s="580"/>
    </row>
    <row r="404" spans="19:27" ht="15.75">
      <c r="S404" s="547" t="s">
        <v>212</v>
      </c>
      <c r="U404" s="581"/>
      <c r="V404" s="581"/>
      <c r="W404" s="581"/>
      <c r="X404" s="581"/>
      <c r="Y404" s="581"/>
      <c r="Z404" s="581"/>
      <c r="AA404" s="581"/>
    </row>
    <row r="405" spans="19:27">
      <c r="S405" s="547" t="s">
        <v>479</v>
      </c>
      <c r="U405" s="580"/>
      <c r="V405" s="580"/>
      <c r="W405" s="580"/>
      <c r="X405" s="580"/>
      <c r="Y405" s="580"/>
      <c r="Z405" s="580"/>
      <c r="AA405" s="580"/>
    </row>
    <row r="406" spans="19:27" ht="15.75">
      <c r="S406" s="547" t="s">
        <v>224</v>
      </c>
      <c r="U406" s="581"/>
      <c r="V406" s="581"/>
      <c r="W406" s="581"/>
      <c r="X406" s="581"/>
      <c r="Y406" s="581"/>
      <c r="Z406" s="581"/>
      <c r="AA406" s="581"/>
    </row>
    <row r="407" spans="19:27">
      <c r="S407" s="547" t="s">
        <v>213</v>
      </c>
      <c r="U407" s="580"/>
      <c r="V407" s="580"/>
      <c r="W407" s="580"/>
      <c r="X407" s="580"/>
      <c r="Y407" s="580"/>
      <c r="Z407" s="580"/>
      <c r="AA407" s="580"/>
    </row>
    <row r="408" spans="19:27" ht="15.75">
      <c r="S408" s="547" t="s">
        <v>480</v>
      </c>
      <c r="U408" s="581"/>
      <c r="V408" s="581"/>
      <c r="W408" s="581"/>
      <c r="X408" s="581"/>
      <c r="Y408" s="581"/>
      <c r="Z408" s="581"/>
      <c r="AA408" s="581"/>
    </row>
    <row r="409" spans="19:27">
      <c r="S409" s="547" t="s">
        <v>226</v>
      </c>
      <c r="U409" s="580"/>
      <c r="V409" s="580"/>
      <c r="W409" s="580"/>
      <c r="X409" s="580"/>
      <c r="Y409" s="580"/>
      <c r="Z409" s="580"/>
      <c r="AA409" s="580"/>
    </row>
    <row r="410" spans="19:27" ht="15.75">
      <c r="S410" s="547">
        <v>47</v>
      </c>
      <c r="U410" s="581"/>
      <c r="V410" s="581"/>
      <c r="W410" s="581"/>
      <c r="X410" s="581"/>
      <c r="Y410" s="581"/>
      <c r="Z410" s="581"/>
      <c r="AA410" s="581"/>
    </row>
    <row r="411" spans="19:27">
      <c r="S411" s="548" t="s">
        <v>297</v>
      </c>
      <c r="U411" s="580"/>
      <c r="V411" s="580"/>
      <c r="W411" s="580"/>
      <c r="X411" s="580"/>
      <c r="Y411" s="580"/>
      <c r="Z411" s="580"/>
      <c r="AA411" s="580"/>
    </row>
    <row r="412" spans="19:27" ht="15.75">
      <c r="S412" s="547" t="s">
        <v>212</v>
      </c>
      <c r="U412" s="581"/>
      <c r="V412" s="581"/>
      <c r="W412" s="581"/>
      <c r="X412" s="581"/>
      <c r="Y412" s="581"/>
      <c r="Z412" s="581"/>
      <c r="AA412" s="581"/>
    </row>
    <row r="413" spans="19:27">
      <c r="S413" s="547" t="s">
        <v>481</v>
      </c>
      <c r="U413" s="580"/>
      <c r="V413" s="580"/>
      <c r="W413" s="580"/>
      <c r="X413" s="580"/>
      <c r="Y413" s="580"/>
      <c r="Z413" s="580"/>
      <c r="AA413" s="580"/>
    </row>
    <row r="414" spans="19:27" ht="15.75">
      <c r="S414" s="577" t="s">
        <v>227</v>
      </c>
      <c r="U414" s="581"/>
      <c r="V414" s="581"/>
      <c r="W414" s="581"/>
      <c r="X414" s="581"/>
      <c r="Y414" s="581"/>
      <c r="Z414" s="581"/>
      <c r="AA414" s="581"/>
    </row>
    <row r="415" spans="19:27">
      <c r="S415" s="547" t="s">
        <v>213</v>
      </c>
      <c r="U415" s="580"/>
      <c r="V415" s="580"/>
      <c r="W415" s="580"/>
      <c r="X415" s="580"/>
      <c r="Y415" s="580"/>
      <c r="Z415" s="580"/>
      <c r="AA415" s="580"/>
    </row>
    <row r="416" spans="19:27" ht="15.75">
      <c r="S416" s="547" t="s">
        <v>482</v>
      </c>
      <c r="U416" s="581"/>
      <c r="V416" s="581"/>
      <c r="W416" s="581"/>
      <c r="X416" s="581"/>
      <c r="Y416" s="581"/>
      <c r="Z416" s="581"/>
      <c r="AA416" s="581"/>
    </row>
    <row r="417" spans="19:27">
      <c r="S417" s="547" t="s">
        <v>483</v>
      </c>
      <c r="U417" s="580"/>
      <c r="V417" s="580"/>
      <c r="W417" s="580"/>
      <c r="X417" s="580"/>
      <c r="Y417" s="580"/>
      <c r="Z417" s="580"/>
      <c r="AA417" s="580"/>
    </row>
    <row r="418" spans="19:27" ht="15.75">
      <c r="S418" s="547">
        <v>49</v>
      </c>
      <c r="U418" s="581"/>
      <c r="V418" s="581"/>
      <c r="W418" s="581"/>
      <c r="X418" s="581"/>
      <c r="Y418" s="581"/>
      <c r="Z418" s="581"/>
      <c r="AA418" s="581"/>
    </row>
    <row r="419" spans="19:27">
      <c r="S419" s="547" t="s">
        <v>212</v>
      </c>
      <c r="U419" s="580"/>
      <c r="V419" s="580"/>
      <c r="W419" s="580"/>
      <c r="X419" s="580"/>
      <c r="Y419" s="580"/>
      <c r="Z419" s="580"/>
      <c r="AA419" s="580"/>
    </row>
    <row r="420" spans="19:27" ht="15.75">
      <c r="S420" s="547" t="s">
        <v>484</v>
      </c>
      <c r="U420" s="581"/>
      <c r="V420" s="581"/>
      <c r="W420" s="581"/>
      <c r="X420" s="581"/>
      <c r="Y420" s="581"/>
      <c r="Z420" s="581"/>
      <c r="AA420" s="581"/>
    </row>
    <row r="421" spans="19:27">
      <c r="S421" s="547" t="s">
        <v>485</v>
      </c>
      <c r="U421" s="580"/>
      <c r="V421" s="580"/>
      <c r="W421" s="580"/>
      <c r="X421" s="580"/>
      <c r="Y421" s="580"/>
      <c r="Z421" s="580"/>
      <c r="AA421" s="580"/>
    </row>
    <row r="422" spans="19:27" ht="15.75">
      <c r="S422" s="547" t="s">
        <v>213</v>
      </c>
      <c r="U422" s="581"/>
      <c r="V422" s="581"/>
      <c r="W422" s="581"/>
      <c r="X422" s="581"/>
      <c r="Y422" s="581"/>
      <c r="Z422" s="581"/>
      <c r="AA422" s="581"/>
    </row>
    <row r="423" spans="19:27">
      <c r="S423" s="547" t="s">
        <v>486</v>
      </c>
      <c r="U423" s="580"/>
      <c r="V423" s="580"/>
      <c r="W423" s="580"/>
      <c r="X423" s="580"/>
      <c r="Y423" s="580"/>
      <c r="Z423" s="580"/>
      <c r="AA423" s="580"/>
    </row>
    <row r="424" spans="19:27" ht="15.75">
      <c r="S424" s="547" t="s">
        <v>228</v>
      </c>
      <c r="U424" s="581"/>
      <c r="V424" s="581"/>
      <c r="W424" s="581"/>
      <c r="X424" s="581"/>
      <c r="Y424" s="581"/>
      <c r="Z424" s="581"/>
      <c r="AA424" s="581"/>
    </row>
    <row r="425" spans="19:27">
      <c r="S425" s="547">
        <v>52</v>
      </c>
      <c r="U425" s="580"/>
      <c r="V425" s="580"/>
      <c r="W425" s="580"/>
      <c r="X425" s="580"/>
      <c r="Y425" s="580"/>
      <c r="Z425" s="580"/>
      <c r="AA425" s="580"/>
    </row>
    <row r="426" spans="19:27" ht="15.75">
      <c r="S426" s="548" t="s">
        <v>298</v>
      </c>
      <c r="U426" s="581"/>
      <c r="V426" s="581"/>
      <c r="W426" s="581"/>
      <c r="X426" s="581"/>
      <c r="Y426" s="581"/>
      <c r="Z426" s="581"/>
      <c r="AA426" s="581"/>
    </row>
    <row r="427" spans="19:27">
      <c r="S427" s="547" t="s">
        <v>212</v>
      </c>
      <c r="U427" s="580"/>
      <c r="V427" s="580"/>
      <c r="W427" s="580"/>
      <c r="X427" s="580"/>
      <c r="Y427" s="580"/>
      <c r="Z427" s="580"/>
      <c r="AA427" s="580"/>
    </row>
    <row r="428" spans="19:27" ht="15.75">
      <c r="S428" s="547" t="s">
        <v>487</v>
      </c>
      <c r="U428" s="581"/>
      <c r="V428" s="581"/>
      <c r="W428" s="581"/>
      <c r="X428" s="581"/>
      <c r="Y428" s="581"/>
      <c r="Z428" s="581"/>
      <c r="AA428" s="581"/>
    </row>
    <row r="429" spans="19:27">
      <c r="S429" s="547" t="s">
        <v>229</v>
      </c>
      <c r="U429" s="580"/>
      <c r="V429" s="580"/>
      <c r="W429" s="580"/>
      <c r="X429" s="580"/>
      <c r="Y429" s="580"/>
      <c r="Z429" s="580"/>
      <c r="AA429" s="580"/>
    </row>
    <row r="430" spans="19:27" ht="15.75">
      <c r="S430" s="547" t="s">
        <v>213</v>
      </c>
      <c r="U430" s="581"/>
      <c r="V430" s="581"/>
      <c r="W430" s="581"/>
      <c r="X430" s="581"/>
      <c r="Y430" s="581"/>
      <c r="Z430" s="581"/>
      <c r="AA430" s="581"/>
    </row>
    <row r="431" spans="19:27">
      <c r="S431" s="547" t="s">
        <v>488</v>
      </c>
      <c r="U431" s="580"/>
      <c r="V431" s="580"/>
      <c r="W431" s="580"/>
      <c r="X431" s="580"/>
      <c r="Y431" s="580"/>
      <c r="Z431" s="580"/>
      <c r="AA431" s="580"/>
    </row>
    <row r="432" spans="19:27" ht="15.75">
      <c r="S432" s="547" t="s">
        <v>489</v>
      </c>
      <c r="U432" s="581"/>
      <c r="V432" s="581"/>
      <c r="W432" s="581"/>
      <c r="X432" s="581"/>
      <c r="Y432" s="581"/>
      <c r="Z432" s="581"/>
      <c r="AA432" s="581"/>
    </row>
    <row r="433" spans="19:27">
      <c r="S433" s="547">
        <v>58</v>
      </c>
      <c r="U433" s="580"/>
      <c r="V433" s="580"/>
      <c r="W433" s="580"/>
      <c r="X433" s="580"/>
      <c r="Y433" s="580"/>
      <c r="Z433" s="580"/>
      <c r="AA433" s="580"/>
    </row>
    <row r="434" spans="19:27" ht="15.75">
      <c r="S434" s="547" t="s">
        <v>212</v>
      </c>
      <c r="U434" s="581"/>
      <c r="V434" s="581"/>
      <c r="W434" s="581"/>
      <c r="X434" s="581"/>
      <c r="Y434" s="581"/>
      <c r="Z434" s="581"/>
      <c r="AA434" s="581"/>
    </row>
    <row r="435" spans="19:27">
      <c r="S435" s="547" t="s">
        <v>490</v>
      </c>
      <c r="U435" s="580"/>
      <c r="V435" s="580"/>
      <c r="W435" s="580"/>
      <c r="X435" s="580"/>
      <c r="Y435" s="580"/>
      <c r="Z435" s="580"/>
      <c r="AA435" s="580"/>
    </row>
    <row r="436" spans="19:27" ht="15.75">
      <c r="S436" s="547" t="s">
        <v>491</v>
      </c>
      <c r="U436" s="581"/>
      <c r="V436" s="581"/>
      <c r="W436" s="581"/>
      <c r="X436" s="581"/>
      <c r="Y436" s="581"/>
      <c r="Z436" s="581"/>
      <c r="AA436" s="581"/>
    </row>
    <row r="437" spans="19:27">
      <c r="S437" s="547" t="s">
        <v>213</v>
      </c>
      <c r="U437" s="580"/>
      <c r="V437" s="580"/>
      <c r="W437" s="580"/>
      <c r="X437" s="580"/>
      <c r="Y437" s="580"/>
      <c r="Z437" s="580"/>
      <c r="AA437" s="580"/>
    </row>
    <row r="438" spans="19:27" ht="15.75">
      <c r="S438" s="547" t="s">
        <v>492</v>
      </c>
      <c r="U438" s="581"/>
      <c r="V438" s="581"/>
      <c r="W438" s="581"/>
      <c r="X438" s="581"/>
      <c r="Y438" s="581"/>
      <c r="Z438" s="581"/>
      <c r="AA438" s="581"/>
    </row>
    <row r="439" spans="19:27">
      <c r="S439" s="547" t="s">
        <v>235</v>
      </c>
      <c r="U439" s="580"/>
      <c r="V439" s="580"/>
      <c r="W439" s="580"/>
      <c r="X439" s="580"/>
      <c r="Y439" s="580"/>
      <c r="Z439" s="580"/>
      <c r="AA439" s="580"/>
    </row>
    <row r="440" spans="19:27" ht="15.75">
      <c r="S440" s="577">
        <v>65</v>
      </c>
      <c r="U440" s="581"/>
      <c r="V440" s="581"/>
      <c r="W440" s="581"/>
      <c r="X440" s="581"/>
      <c r="Y440" s="581"/>
      <c r="Z440" s="581"/>
      <c r="AA440" s="581"/>
    </row>
    <row r="441" spans="19:27">
      <c r="S441" s="548" t="s">
        <v>299</v>
      </c>
      <c r="U441" s="580"/>
      <c r="V441" s="580"/>
      <c r="W441" s="580"/>
      <c r="X441" s="580"/>
      <c r="Y441" s="580"/>
      <c r="Z441" s="580"/>
      <c r="AA441" s="580"/>
    </row>
    <row r="442" spans="19:27" ht="15.75">
      <c r="S442" s="547" t="s">
        <v>212</v>
      </c>
      <c r="U442" s="581"/>
      <c r="V442" s="581"/>
      <c r="W442" s="581"/>
      <c r="X442" s="581"/>
      <c r="Y442" s="581"/>
      <c r="Z442" s="581"/>
      <c r="AA442" s="581"/>
    </row>
    <row r="443" spans="19:27">
      <c r="S443" s="547" t="s">
        <v>493</v>
      </c>
      <c r="U443" s="580"/>
      <c r="V443" s="580"/>
      <c r="W443" s="580"/>
      <c r="X443" s="580"/>
      <c r="Y443" s="580"/>
      <c r="Z443" s="580"/>
      <c r="AA443" s="580"/>
    </row>
    <row r="444" spans="19:27" ht="15.75">
      <c r="S444" s="547" t="s">
        <v>303</v>
      </c>
      <c r="U444" s="581"/>
      <c r="V444" s="581"/>
      <c r="W444" s="581"/>
      <c r="X444" s="581"/>
      <c r="Y444" s="581"/>
      <c r="Z444" s="581"/>
      <c r="AA444" s="581"/>
    </row>
    <row r="445" spans="19:27">
      <c r="S445" s="547" t="s">
        <v>213</v>
      </c>
      <c r="U445" s="580"/>
      <c r="V445" s="580"/>
      <c r="W445" s="580"/>
      <c r="X445" s="580"/>
      <c r="Y445" s="580"/>
      <c r="Z445" s="580"/>
      <c r="AA445" s="580"/>
    </row>
    <row r="446" spans="19:27" ht="15.75">
      <c r="S446" s="547" t="s">
        <v>494</v>
      </c>
      <c r="U446" s="581"/>
      <c r="V446" s="581"/>
      <c r="W446" s="581"/>
      <c r="X446" s="581"/>
      <c r="Y446" s="581"/>
      <c r="Z446" s="581"/>
      <c r="AA446" s="581"/>
    </row>
    <row r="447" spans="19:27">
      <c r="S447" s="547" t="s">
        <v>424</v>
      </c>
      <c r="U447" s="580"/>
      <c r="V447" s="580"/>
      <c r="W447" s="580"/>
      <c r="X447" s="580"/>
      <c r="Y447" s="580"/>
      <c r="Z447" s="580"/>
      <c r="AA447" s="580"/>
    </row>
    <row r="448" spans="19:27" ht="15.75">
      <c r="S448" s="547">
        <v>72</v>
      </c>
      <c r="U448" s="581"/>
      <c r="V448" s="581"/>
      <c r="W448" s="581"/>
      <c r="X448" s="581"/>
      <c r="Y448" s="581"/>
      <c r="Z448" s="581"/>
      <c r="AA448" s="581"/>
    </row>
    <row r="449" spans="19:27">
      <c r="S449" s="547" t="s">
        <v>212</v>
      </c>
      <c r="U449" s="580"/>
      <c r="V449" s="580"/>
      <c r="W449" s="580"/>
      <c r="X449" s="580"/>
      <c r="Y449" s="580"/>
      <c r="Z449" s="580"/>
      <c r="AA449" s="580"/>
    </row>
    <row r="450" spans="19:27" ht="15.75">
      <c r="S450" s="547" t="s">
        <v>495</v>
      </c>
      <c r="U450" s="581"/>
      <c r="V450" s="581"/>
      <c r="W450" s="581"/>
      <c r="X450" s="581"/>
      <c r="Y450" s="581"/>
      <c r="Z450" s="581"/>
      <c r="AA450" s="581"/>
    </row>
    <row r="451" spans="19:27">
      <c r="S451" s="547" t="s">
        <v>496</v>
      </c>
      <c r="U451" s="580"/>
      <c r="V451" s="580"/>
      <c r="W451" s="580"/>
      <c r="X451" s="580"/>
      <c r="Y451" s="580"/>
      <c r="Z451" s="580"/>
      <c r="AA451" s="580"/>
    </row>
    <row r="452" spans="19:27" ht="15.75">
      <c r="S452" s="547" t="s">
        <v>213</v>
      </c>
      <c r="U452" s="581"/>
      <c r="V452" s="581"/>
      <c r="W452" s="581"/>
      <c r="X452" s="581"/>
      <c r="Y452" s="581"/>
      <c r="Z452" s="581"/>
      <c r="AA452" s="581"/>
    </row>
    <row r="453" spans="19:27">
      <c r="S453" s="547" t="s">
        <v>497</v>
      </c>
      <c r="U453" s="580"/>
      <c r="V453" s="580"/>
      <c r="W453" s="580"/>
      <c r="X453" s="580"/>
      <c r="Y453" s="580"/>
      <c r="Z453" s="580"/>
      <c r="AA453" s="580"/>
    </row>
    <row r="454" spans="19:27" ht="15.75">
      <c r="S454" s="547" t="s">
        <v>498</v>
      </c>
      <c r="U454" s="581"/>
      <c r="V454" s="581"/>
      <c r="W454" s="581"/>
      <c r="X454" s="581"/>
      <c r="Y454" s="581"/>
      <c r="Z454" s="581"/>
      <c r="AA454" s="581"/>
    </row>
    <row r="455" spans="19:27" ht="15.75" thickBot="1">
      <c r="S455" s="549">
        <v>78</v>
      </c>
      <c r="U455" s="580"/>
      <c r="V455" s="580"/>
      <c r="W455" s="580"/>
      <c r="X455" s="580"/>
      <c r="Y455" s="580"/>
      <c r="Z455" s="580"/>
      <c r="AA455" s="580"/>
    </row>
    <row r="456" spans="19:27" ht="15.75">
      <c r="U456" s="581"/>
      <c r="V456" s="581"/>
      <c r="W456" s="581"/>
      <c r="X456" s="581"/>
      <c r="Y456" s="581"/>
      <c r="Z456" s="581"/>
      <c r="AA456" s="581"/>
    </row>
    <row r="457" spans="19:27">
      <c r="U457" s="580"/>
      <c r="V457" s="580"/>
      <c r="W457" s="580"/>
      <c r="X457" s="580"/>
      <c r="Y457" s="580"/>
      <c r="Z457" s="580"/>
      <c r="AA457" s="580"/>
    </row>
    <row r="458" spans="19:27" ht="15.75">
      <c r="U458" s="581"/>
      <c r="V458" s="581"/>
      <c r="W458" s="581"/>
      <c r="X458" s="581"/>
      <c r="Y458" s="581"/>
      <c r="Z458" s="581"/>
      <c r="AA458" s="581"/>
    </row>
    <row r="459" spans="19:27">
      <c r="U459" s="580"/>
      <c r="V459" s="580"/>
      <c r="W459" s="580"/>
      <c r="X459" s="580"/>
      <c r="Y459" s="580"/>
      <c r="Z459" s="580"/>
      <c r="AA459" s="580"/>
    </row>
    <row r="460" spans="19:27" ht="15.75">
      <c r="U460" s="581"/>
      <c r="V460" s="581"/>
      <c r="W460" s="581"/>
      <c r="X460" s="581"/>
      <c r="Y460" s="581"/>
      <c r="Z460" s="581"/>
      <c r="AA460" s="581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opLeftCell="A13" zoomScaleNormal="100" workbookViewId="0">
      <selection activeCell="D32" sqref="D3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198</v>
      </c>
      <c r="B1" s="456" t="s">
        <v>202</v>
      </c>
      <c r="C1" s="458"/>
      <c r="D1" s="453">
        <f ca="1">NOW()</f>
        <v>46023.586534259259</v>
      </c>
      <c r="E1" s="457" t="s">
        <v>198</v>
      </c>
      <c r="F1" s="456" t="s">
        <v>201</v>
      </c>
      <c r="G1" s="455"/>
      <c r="H1" s="220"/>
      <c r="I1" s="2">
        <f>Janvier_2026!$L$7</f>
        <v>0</v>
      </c>
      <c r="J1" s="2">
        <f>Janvier_2026!$R$7</f>
        <v>0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4">
        <f>IF(I1=50,50,I1*0.8)</f>
        <v>0</v>
      </c>
      <c r="J2" s="2">
        <f>IF(J1=50,50,J1*0.8)</f>
        <v>0</v>
      </c>
    </row>
    <row r="3" spans="1:10" ht="22.5" customHeight="1">
      <c r="A3" s="438"/>
      <c r="B3" s="446" t="s">
        <v>265</v>
      </c>
      <c r="C3" s="451"/>
      <c r="D3" s="220"/>
      <c r="E3" s="438"/>
      <c r="F3" s="439" t="s">
        <v>195</v>
      </c>
      <c r="G3" s="437"/>
      <c r="H3" s="220"/>
      <c r="I3" s="67" t="s">
        <v>263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200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199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198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197</v>
      </c>
      <c r="F10" s="439" t="s">
        <v>189</v>
      </c>
      <c r="G10" s="437"/>
      <c r="H10" s="220"/>
    </row>
    <row r="11" spans="1:10" ht="22.5" customHeight="1">
      <c r="A11" s="438"/>
      <c r="B11" s="446" t="s">
        <v>239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196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195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">
        <f>E26*0.9</f>
        <v>0.36000000000000004</v>
      </c>
      <c r="E26" s="2">
        <f>Relevés!H5</f>
        <v>0.4</v>
      </c>
    </row>
    <row r="27" spans="1:8">
      <c r="A27" s="438"/>
      <c r="B27" s="220"/>
      <c r="C27" s="437"/>
      <c r="D27" s="2">
        <f>E27*0.9</f>
        <v>-1.08</v>
      </c>
      <c r="E27" s="2">
        <f>Relevés!E5</f>
        <v>-1.2</v>
      </c>
      <c r="F27" s="19"/>
    </row>
    <row r="28" spans="1:8">
      <c r="A28" s="438"/>
      <c r="B28" s="220"/>
      <c r="C28" s="437"/>
      <c r="D28" s="67" t="s">
        <v>264</v>
      </c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194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0" t="s">
        <v>259</v>
      </c>
    </row>
    <row r="2" spans="2:6">
      <c r="B2" s="608">
        <v>1.3</v>
      </c>
      <c r="C2" s="609">
        <v>15.9</v>
      </c>
    </row>
    <row r="3" spans="2:6">
      <c r="B3" s="611">
        <f>IF(B2=50,50,B2*0.8)</f>
        <v>1.04</v>
      </c>
      <c r="C3" s="612">
        <f>IF(C2=50,50,C2*0.8)</f>
        <v>12.72</v>
      </c>
    </row>
    <row r="4" spans="2:6">
      <c r="B4" s="2" t="s">
        <v>260</v>
      </c>
      <c r="C4" s="2" t="s">
        <v>261</v>
      </c>
      <c r="D4" t="s">
        <v>262</v>
      </c>
    </row>
    <row r="5" spans="2:6">
      <c r="B5" s="2">
        <v>50</v>
      </c>
      <c r="C5" s="613">
        <v>50</v>
      </c>
      <c r="D5" s="2">
        <f t="shared" ref="D5:D52" si="0">B5-C5</f>
        <v>0</v>
      </c>
    </row>
    <row r="6" spans="2:6">
      <c r="B6" s="2">
        <v>45</v>
      </c>
      <c r="C6" s="613">
        <v>36</v>
      </c>
      <c r="D6" s="2">
        <f t="shared" si="0"/>
        <v>9</v>
      </c>
    </row>
    <row r="7" spans="2:6">
      <c r="B7" s="2">
        <v>40</v>
      </c>
      <c r="C7" s="613">
        <v>32</v>
      </c>
      <c r="D7" s="2">
        <f t="shared" si="0"/>
        <v>8</v>
      </c>
    </row>
    <row r="8" spans="2:6">
      <c r="B8" s="2">
        <v>39</v>
      </c>
      <c r="C8" s="613">
        <v>31</v>
      </c>
      <c r="D8" s="2">
        <f t="shared" si="0"/>
        <v>8</v>
      </c>
    </row>
    <row r="9" spans="2:6">
      <c r="B9" s="2">
        <v>38</v>
      </c>
      <c r="C9" s="613">
        <v>30</v>
      </c>
      <c r="D9" s="2">
        <f t="shared" si="0"/>
        <v>8</v>
      </c>
    </row>
    <row r="10" spans="2:6">
      <c r="B10" s="2">
        <v>37</v>
      </c>
      <c r="C10" s="613">
        <v>29.5</v>
      </c>
      <c r="D10" s="2">
        <f t="shared" si="0"/>
        <v>7.5</v>
      </c>
    </row>
    <row r="11" spans="2:6">
      <c r="B11" s="2">
        <v>36</v>
      </c>
      <c r="C11" s="613">
        <v>29</v>
      </c>
      <c r="D11" s="2">
        <f t="shared" si="0"/>
        <v>7</v>
      </c>
    </row>
    <row r="12" spans="2:6">
      <c r="B12" s="2">
        <v>35</v>
      </c>
      <c r="C12" s="613">
        <v>28</v>
      </c>
      <c r="D12" s="2">
        <f t="shared" si="0"/>
        <v>7</v>
      </c>
    </row>
    <row r="13" spans="2:6">
      <c r="B13" s="2">
        <v>34</v>
      </c>
      <c r="C13" s="613">
        <v>27</v>
      </c>
      <c r="D13" s="2">
        <f t="shared" si="0"/>
        <v>7</v>
      </c>
    </row>
    <row r="14" spans="2:6">
      <c r="B14" s="2">
        <v>33</v>
      </c>
      <c r="C14" s="613">
        <v>26</v>
      </c>
      <c r="D14" s="2">
        <f t="shared" si="0"/>
        <v>7</v>
      </c>
    </row>
    <row r="15" spans="2:6">
      <c r="B15" s="2">
        <v>32</v>
      </c>
      <c r="C15" s="613">
        <v>25.5</v>
      </c>
      <c r="D15" s="2">
        <f t="shared" si="0"/>
        <v>6.5</v>
      </c>
    </row>
    <row r="16" spans="2:6">
      <c r="B16" s="2">
        <v>31</v>
      </c>
      <c r="C16" s="613">
        <v>25</v>
      </c>
      <c r="D16" s="2">
        <f t="shared" si="0"/>
        <v>6</v>
      </c>
    </row>
    <row r="17" spans="2:4">
      <c r="B17" s="2">
        <v>30</v>
      </c>
      <c r="C17" s="613">
        <v>24</v>
      </c>
      <c r="D17" s="2">
        <f t="shared" si="0"/>
        <v>6</v>
      </c>
    </row>
    <row r="18" spans="2:4">
      <c r="B18" s="2">
        <v>29</v>
      </c>
      <c r="C18" s="613">
        <v>23.5</v>
      </c>
      <c r="D18" s="2">
        <f t="shared" si="0"/>
        <v>5.5</v>
      </c>
    </row>
    <row r="19" spans="2:4">
      <c r="B19" s="2">
        <v>28</v>
      </c>
      <c r="C19" s="613">
        <v>22.5</v>
      </c>
      <c r="D19" s="2">
        <f t="shared" si="0"/>
        <v>5.5</v>
      </c>
    </row>
    <row r="20" spans="2:4">
      <c r="B20" s="2">
        <v>27</v>
      </c>
      <c r="C20" s="613">
        <v>21.5</v>
      </c>
      <c r="D20" s="2">
        <f t="shared" si="0"/>
        <v>5.5</v>
      </c>
    </row>
    <row r="21" spans="2:4">
      <c r="B21" s="2">
        <v>26</v>
      </c>
      <c r="C21" s="613">
        <v>21</v>
      </c>
      <c r="D21" s="2">
        <f t="shared" si="0"/>
        <v>5</v>
      </c>
    </row>
    <row r="22" spans="2:4">
      <c r="B22" s="2">
        <v>25</v>
      </c>
      <c r="C22" s="613">
        <v>20</v>
      </c>
      <c r="D22" s="2">
        <f t="shared" si="0"/>
        <v>5</v>
      </c>
    </row>
    <row r="23" spans="2:4">
      <c r="B23" s="2">
        <v>24</v>
      </c>
      <c r="C23" s="613">
        <v>19</v>
      </c>
      <c r="D23" s="2">
        <f t="shared" si="0"/>
        <v>5</v>
      </c>
    </row>
    <row r="24" spans="2:4">
      <c r="B24" s="2">
        <v>23</v>
      </c>
      <c r="C24" s="613">
        <v>18</v>
      </c>
      <c r="D24" s="2">
        <f t="shared" si="0"/>
        <v>5</v>
      </c>
    </row>
    <row r="25" spans="2:4">
      <c r="B25" s="2">
        <v>22</v>
      </c>
      <c r="C25" s="613">
        <v>17.5</v>
      </c>
      <c r="D25" s="2">
        <f t="shared" si="0"/>
        <v>4.5</v>
      </c>
    </row>
    <row r="26" spans="2:4">
      <c r="B26" s="2">
        <v>21</v>
      </c>
      <c r="C26" s="613">
        <v>17</v>
      </c>
      <c r="D26" s="2">
        <f t="shared" si="0"/>
        <v>4</v>
      </c>
    </row>
    <row r="27" spans="2:4">
      <c r="B27" s="2">
        <v>20</v>
      </c>
      <c r="C27" s="613">
        <v>16</v>
      </c>
      <c r="D27" s="2">
        <f t="shared" si="0"/>
        <v>4</v>
      </c>
    </row>
    <row r="28" spans="2:4">
      <c r="B28" s="2">
        <v>19</v>
      </c>
      <c r="C28" s="613">
        <v>15</v>
      </c>
      <c r="D28" s="2">
        <f t="shared" si="0"/>
        <v>4</v>
      </c>
    </row>
    <row r="29" spans="2:4">
      <c r="B29" s="2">
        <v>18</v>
      </c>
      <c r="C29" s="613">
        <v>14</v>
      </c>
      <c r="D29" s="2">
        <f t="shared" si="0"/>
        <v>4</v>
      </c>
    </row>
    <row r="30" spans="2:4">
      <c r="B30" s="2">
        <v>17</v>
      </c>
      <c r="C30" s="613">
        <v>13.5</v>
      </c>
      <c r="D30" s="2">
        <f t="shared" si="0"/>
        <v>3.5</v>
      </c>
    </row>
    <row r="31" spans="2:4">
      <c r="B31" s="2">
        <v>16</v>
      </c>
      <c r="C31" s="613">
        <v>13</v>
      </c>
      <c r="D31" s="2">
        <f t="shared" si="0"/>
        <v>3</v>
      </c>
    </row>
    <row r="32" spans="2:4">
      <c r="B32" s="2">
        <v>15</v>
      </c>
      <c r="C32" s="613">
        <v>12</v>
      </c>
      <c r="D32" s="2">
        <f t="shared" si="0"/>
        <v>3</v>
      </c>
    </row>
    <row r="33" spans="2:4">
      <c r="B33" s="2">
        <v>14</v>
      </c>
      <c r="C33" s="613">
        <v>11.5</v>
      </c>
      <c r="D33" s="2">
        <f t="shared" si="0"/>
        <v>2.5</v>
      </c>
    </row>
    <row r="34" spans="2:4">
      <c r="B34" s="2">
        <v>13</v>
      </c>
      <c r="C34" s="613">
        <v>10</v>
      </c>
      <c r="D34" s="2">
        <f t="shared" si="0"/>
        <v>3</v>
      </c>
    </row>
    <row r="35" spans="2:4">
      <c r="B35" s="2">
        <v>12</v>
      </c>
      <c r="C35" s="613">
        <v>9.5</v>
      </c>
      <c r="D35" s="2">
        <f t="shared" si="0"/>
        <v>2.5</v>
      </c>
    </row>
    <row r="36" spans="2:4">
      <c r="B36" s="2">
        <v>11</v>
      </c>
      <c r="C36" s="613">
        <v>9</v>
      </c>
      <c r="D36" s="2">
        <f t="shared" si="0"/>
        <v>2</v>
      </c>
    </row>
    <row r="37" spans="2:4">
      <c r="B37" s="2">
        <v>10</v>
      </c>
      <c r="C37" s="613">
        <v>8</v>
      </c>
      <c r="D37" s="2">
        <f t="shared" si="0"/>
        <v>2</v>
      </c>
    </row>
    <row r="38" spans="2:4">
      <c r="B38" s="2">
        <v>9</v>
      </c>
      <c r="C38" s="613">
        <v>7.5</v>
      </c>
      <c r="D38" s="2">
        <f t="shared" si="0"/>
        <v>1.5</v>
      </c>
    </row>
    <row r="39" spans="2:4">
      <c r="B39" s="2">
        <v>8</v>
      </c>
      <c r="C39" s="613">
        <v>6.5</v>
      </c>
      <c r="D39" s="2">
        <f t="shared" si="0"/>
        <v>1.5</v>
      </c>
    </row>
    <row r="40" spans="2:4">
      <c r="B40" s="2">
        <v>7</v>
      </c>
      <c r="C40" s="613">
        <v>6</v>
      </c>
      <c r="D40" s="2">
        <f t="shared" si="0"/>
        <v>1</v>
      </c>
    </row>
    <row r="41" spans="2:4">
      <c r="B41" s="2">
        <v>6</v>
      </c>
      <c r="C41" s="613">
        <v>5</v>
      </c>
      <c r="D41" s="2">
        <f t="shared" si="0"/>
        <v>1</v>
      </c>
    </row>
    <row r="42" spans="2:4">
      <c r="B42" s="2">
        <v>5</v>
      </c>
      <c r="C42" s="613">
        <v>4</v>
      </c>
      <c r="D42" s="2">
        <f t="shared" si="0"/>
        <v>1</v>
      </c>
    </row>
    <row r="43" spans="2:4">
      <c r="B43" s="2">
        <v>3</v>
      </c>
      <c r="C43" s="613">
        <v>2.5</v>
      </c>
      <c r="D43" s="2">
        <f t="shared" si="0"/>
        <v>0.5</v>
      </c>
    </row>
    <row r="44" spans="2:4">
      <c r="B44" s="2">
        <v>0</v>
      </c>
      <c r="C44" s="613">
        <v>0</v>
      </c>
      <c r="D44" s="2">
        <f t="shared" si="0"/>
        <v>0</v>
      </c>
    </row>
    <row r="45" spans="2:4">
      <c r="B45" s="2">
        <v>-3</v>
      </c>
      <c r="C45" s="613">
        <v>-2</v>
      </c>
      <c r="D45" s="2">
        <f t="shared" si="0"/>
        <v>-1</v>
      </c>
    </row>
    <row r="46" spans="2:4">
      <c r="B46" s="2">
        <v>-5</v>
      </c>
      <c r="C46" s="613">
        <v>-3</v>
      </c>
      <c r="D46" s="2">
        <f t="shared" si="0"/>
        <v>-2</v>
      </c>
    </row>
    <row r="47" spans="2:4">
      <c r="B47" s="2">
        <v>-7</v>
      </c>
      <c r="C47" s="613">
        <v>-5</v>
      </c>
      <c r="D47" s="2">
        <f t="shared" si="0"/>
        <v>-2</v>
      </c>
    </row>
    <row r="48" spans="2:4">
      <c r="B48" s="2">
        <v>-10</v>
      </c>
      <c r="C48" s="613">
        <v>7.5</v>
      </c>
      <c r="D48" s="2">
        <f t="shared" si="0"/>
        <v>-17.5</v>
      </c>
    </row>
    <row r="49" spans="2:4">
      <c r="B49" s="2">
        <v>-12</v>
      </c>
      <c r="C49" s="613">
        <v>-9</v>
      </c>
      <c r="D49" s="2">
        <f t="shared" si="0"/>
        <v>-3</v>
      </c>
    </row>
    <row r="50" spans="2:4">
      <c r="B50" s="2">
        <v>-15</v>
      </c>
      <c r="C50" s="613">
        <v>-11.5</v>
      </c>
      <c r="D50" s="2">
        <f t="shared" si="0"/>
        <v>-3.5</v>
      </c>
    </row>
    <row r="51" spans="2:4">
      <c r="B51" s="2">
        <v>-18</v>
      </c>
      <c r="C51" s="613">
        <v>-14</v>
      </c>
      <c r="D51" s="2">
        <f t="shared" si="0"/>
        <v>-4</v>
      </c>
    </row>
    <row r="52" spans="2:4">
      <c r="B52" s="2">
        <v>-20</v>
      </c>
      <c r="C52" s="613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2026-01-01T13:06:15Z</dcterms:modified>
</cp:coreProperties>
</file>